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Ativos" sheetId="1" r:id="rId1"/>
    <sheet name="Inativos e Pensionistas" sheetId="2" r:id="rId2"/>
    <sheet name="Comp - Cont União à Prev Serv" sheetId="3" r:id="rId3"/>
    <sheet name="Custo Ativos 6a. Parc Carr Ef " sheetId="4" r:id="rId4"/>
    <sheet name="Custo FC-CJ 6a Parcela" sheetId="5" r:id="rId5"/>
    <sheet name="Custo Inativos 6a. Parcela" sheetId="6" r:id="rId6"/>
    <sheet name="Graf Ativos" sheetId="7" r:id="rId7"/>
    <sheet name="Graf Inativos" sheetId="8" r:id="rId8"/>
    <sheet name="Graf Cont União" sheetId="9" r:id="rId9"/>
  </sheets>
  <externalReferences>
    <externalReference r:id="rId12"/>
  </externalReferences>
  <definedNames>
    <definedName name="A1..01">'[1]FC 100%'!$A$4</definedName>
  </definedNames>
  <calcPr fullCalcOnLoad="1"/>
</workbook>
</file>

<file path=xl/sharedStrings.xml><?xml version="1.0" encoding="utf-8"?>
<sst xmlns="http://schemas.openxmlformats.org/spreadsheetml/2006/main" count="305" uniqueCount="106">
  <si>
    <t>Despesas de Exerc Anteriores</t>
  </si>
  <si>
    <t>Fonte: COFF/CD, CONORF/SF e PRODASEN</t>
  </si>
  <si>
    <t>Observações:</t>
  </si>
  <si>
    <t>Elaboração: Economista Washington Luiz Moura Lima</t>
  </si>
  <si>
    <t>PODER JUDICIÁRIO DA UNIÃO - Incluindo JDFT</t>
  </si>
  <si>
    <t>Servidores</t>
  </si>
  <si>
    <t>Proporção</t>
  </si>
  <si>
    <t>Remuneração</t>
  </si>
  <si>
    <t>Diferença</t>
  </si>
  <si>
    <t>CUSTO ANUAL</t>
  </si>
  <si>
    <t>CARREIRA</t>
  </si>
  <si>
    <t>Cl</t>
  </si>
  <si>
    <t>PAD</t>
  </si>
  <si>
    <t>Por Padrão</t>
  </si>
  <si>
    <t>Mensal</t>
  </si>
  <si>
    <t>C</t>
  </si>
  <si>
    <t>B</t>
  </si>
  <si>
    <t>ANALISTA</t>
  </si>
  <si>
    <t>JUDICIÁRIO</t>
  </si>
  <si>
    <t>A</t>
  </si>
  <si>
    <t>TÉCNICO</t>
  </si>
  <si>
    <t>AUXILIAR</t>
  </si>
  <si>
    <t>TOTAIS</t>
  </si>
  <si>
    <t>CUSTO PERÍODO</t>
  </si>
  <si>
    <t>Observação : A  ESTIMATIVA de distribuição dos servidores por padrão foi realiazada com base na  média do Judiciário Federal  e JDFT.</t>
  </si>
  <si>
    <r>
      <t xml:space="preserve">Elaboração: </t>
    </r>
    <r>
      <rPr>
        <i/>
        <sz val="10"/>
        <rFont val="Arial"/>
        <family val="2"/>
      </rPr>
      <t>Washington Luiz Moura Lima</t>
    </r>
  </si>
  <si>
    <t>% DE UMA FOLHA  MÉDIA MENSAL</t>
  </si>
  <si>
    <t>Sentenças Judiciais</t>
  </si>
  <si>
    <t>Ativos</t>
  </si>
  <si>
    <t>Até Junho</t>
  </si>
  <si>
    <t>Cargo/Função</t>
  </si>
  <si>
    <t>Total</t>
  </si>
  <si>
    <t>CJ-04</t>
  </si>
  <si>
    <t>CJ-03</t>
  </si>
  <si>
    <t>CJ-02</t>
  </si>
  <si>
    <t>CJ-01</t>
  </si>
  <si>
    <t>FC-06</t>
  </si>
  <si>
    <t>FC-05</t>
  </si>
  <si>
    <t>FC-04</t>
  </si>
  <si>
    <t>FC-03</t>
  </si>
  <si>
    <t>FC-02</t>
  </si>
  <si>
    <t>FC-01</t>
  </si>
  <si>
    <t>OP</t>
  </si>
  <si>
    <t>Com Vínculo</t>
  </si>
  <si>
    <t>Não Op</t>
  </si>
  <si>
    <t>Sem Vínculo</t>
  </si>
  <si>
    <t>Vagos</t>
  </si>
  <si>
    <t>Cargo/</t>
  </si>
  <si>
    <t>Função</t>
  </si>
  <si>
    <t>Quantidade</t>
  </si>
  <si>
    <t>CUSTO FC/CJ 4a PARCELA COM VÍNCULO E OPTANTES</t>
  </si>
  <si>
    <t>CUSTO FC/CJ 4a PARCELA COM VÍNCULO E NÃO OPTANTES E SEM VÍNCULO</t>
  </si>
  <si>
    <t>TOTAL CUSTO  COM E SEM VÍNCULO OPTANTES E NÃO OPTANTES</t>
  </si>
  <si>
    <t>Até Novembro</t>
  </si>
  <si>
    <t>Dezembro e 13o.</t>
  </si>
  <si>
    <t>Estimativa de Servidores e Custo Parcelas PCS</t>
  </si>
  <si>
    <t>Comissão Interdisciplinar instituída pelo Exmo. Sr. Ministro Marco Aurélio - Presidente do STF, através da Portaria no. 30 de 26 de março de 2002.</t>
  </si>
  <si>
    <t>a partir de Jul</t>
  </si>
  <si>
    <r>
      <t xml:space="preserve">Elaboração: </t>
    </r>
    <r>
      <rPr>
        <i/>
        <sz val="9"/>
        <rFont val="Arial"/>
        <family val="2"/>
      </rPr>
      <t>Washington Luiz Moura Lima</t>
    </r>
  </si>
  <si>
    <t xml:space="preserve">Observações: </t>
  </si>
  <si>
    <r>
      <t xml:space="preserve">Pesquisa de Dados nos D.O.U.- </t>
    </r>
    <r>
      <rPr>
        <i/>
        <sz val="8"/>
        <rFont val="Arial"/>
        <family val="2"/>
      </rPr>
      <t>Leonardo Escobar</t>
    </r>
  </si>
  <si>
    <t xml:space="preserve">Estão sendo cosinderados para efeitos deste CUSTO os cargos providos estáveis e não estáveis. </t>
  </si>
  <si>
    <t>Orçamento AUTORIZADO para o ANO</t>
  </si>
  <si>
    <t xml:space="preserve">% Liquidado </t>
  </si>
  <si>
    <t>PESSOAL ATIVO</t>
  </si>
  <si>
    <t>PESSOAL INATIVO E PENSIONISTAS</t>
  </si>
  <si>
    <t>CONTRIBUIÇÃO DA UNIÃO À PREVIDÊNCIA DOS SERVIDORES</t>
  </si>
  <si>
    <t>Liquidado em 11/08/2008</t>
  </si>
  <si>
    <t>Total Base em 11/08/2008</t>
  </si>
  <si>
    <t>Liquidado em 01/09/2008</t>
  </si>
  <si>
    <t>Total Base em 01/09/2008</t>
  </si>
  <si>
    <t>Liquidado em Agosto de 2008</t>
  </si>
  <si>
    <t>Custo FC/CJ - 6a. Parcela</t>
  </si>
  <si>
    <t>TOTAL CUSTO FOLHA EM 2008</t>
  </si>
  <si>
    <t>Até Nov</t>
  </si>
  <si>
    <t>Dez e 13o</t>
  </si>
  <si>
    <t>até 2 dias antes da saída de férias dos servidores, portanto podendo utilizar o orçamento de 2009</t>
  </si>
  <si>
    <t xml:space="preserve">No saldo acima, NÃO estão incluídas as despesas com o adiantamento de salários 1/3 de férias, </t>
  </si>
  <si>
    <r>
      <t>13o salário relativos ao mês de</t>
    </r>
    <r>
      <rPr>
        <b/>
        <u val="single"/>
        <sz val="10"/>
        <rFont val="Arial"/>
        <family val="2"/>
      </rPr>
      <t xml:space="preserve"> janeiro de 2009</t>
    </r>
    <r>
      <rPr>
        <sz val="10"/>
        <rFont val="Arial"/>
        <family val="0"/>
      </rPr>
      <t>. Pois a Administração poderia efetuar o pagamento</t>
    </r>
  </si>
  <si>
    <t>para esse fim, pois os mesmos só sairão depois do final do recesso.</t>
  </si>
  <si>
    <t>Custo 6a. Parcela PCS - Carreira Efetiva</t>
  </si>
  <si>
    <t>Liquidado em 29/09/2008</t>
  </si>
  <si>
    <t>Total Base em 29/09/2008</t>
  </si>
  <si>
    <t>Liquidado em Setembro de 2008</t>
  </si>
  <si>
    <t>Liquidado em 29/11/2008</t>
  </si>
  <si>
    <t>Total Base em 29/11/2008</t>
  </si>
  <si>
    <t>Liquidado de Setembro a Novembro de 2008</t>
  </si>
  <si>
    <t>Média Mensal de Setembro a Novembro</t>
  </si>
  <si>
    <t>Liquidado em Média Mensal de Setembro a Novembro de 2008</t>
  </si>
  <si>
    <t>Estimativa de Gastos em Dezembro, inclusive 13o Salário e 1/3 Férias</t>
  </si>
  <si>
    <t>Custo Dezembro Sem Parcelas PCS</t>
  </si>
  <si>
    <t>ESTIMATIVA CUSTO DA FOLHA EM DEZ 2008</t>
  </si>
  <si>
    <t>ORÇAMENTO LIQUIDADO ATÉ 29/11/2008</t>
  </si>
  <si>
    <t>Orçamento Total em  29/11/2008</t>
  </si>
  <si>
    <t>SALDO COM CRED. SUPL.</t>
  </si>
  <si>
    <t xml:space="preserve">Estimativa de Gastos em Dezembro, inclusive 13o Salário </t>
  </si>
  <si>
    <t>Liquidado até 29/11/2008</t>
  </si>
  <si>
    <t xml:space="preserve">Fonte : No. Total de servidores com base nos anexos do PL  LOA 2009. </t>
  </si>
  <si>
    <t xml:space="preserve">Na publicação do DO deve haver algum equívoco, pois os totais não correspondem ao número de servidores por padrão, além do que </t>
  </si>
  <si>
    <t>se retirar os cargos vagos dos Técnicos no padrão 1, haverá um número negativo.</t>
  </si>
  <si>
    <t>Fonte: Diário Oficial da União - 30/10/2008 - páginas 43 e 44</t>
  </si>
  <si>
    <t>SALDO SEM CRED. SUPL.</t>
  </si>
  <si>
    <t>SALDO COM CRED. SUPLEMENTAR</t>
  </si>
  <si>
    <t>CRÉDITO SUPLEMENTAR EM 4/12</t>
  </si>
  <si>
    <t>Crédito Suplementar em 04/12</t>
  </si>
  <si>
    <t>Orçamento AUTORIZADO para o ANO COM CRED SUPL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</si>
</sst>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_(* #,##0_);_(* \(#,##0\);_(* &quot;-&quot;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29">
    <font>
      <sz val="10"/>
      <name val="Arial"/>
      <family val="0"/>
    </font>
    <font>
      <sz val="8"/>
      <name val="Arial"/>
      <family val="0"/>
    </font>
    <font>
      <sz val="9"/>
      <color indexed="8"/>
      <name val="Arial"/>
      <family val="2"/>
    </font>
    <font>
      <sz val="10"/>
      <color indexed="8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1"/>
      <name val="Arial"/>
      <family val="2"/>
    </font>
    <font>
      <b/>
      <sz val="10"/>
      <color indexed="58"/>
      <name val="Arial"/>
      <family val="2"/>
    </font>
    <font>
      <sz val="10"/>
      <color indexed="58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8.5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i/>
      <sz val="10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19" applyFont="1">
      <alignment/>
      <protection/>
    </xf>
    <xf numFmtId="178" fontId="2" fillId="0" borderId="0" xfId="21" applyNumberFormat="1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3" fontId="8" fillId="2" borderId="4" xfId="0" applyNumberFormat="1" applyFont="1" applyFill="1" applyBorder="1" applyAlignment="1" applyProtection="1">
      <alignment horizontal="center"/>
      <protection locked="0"/>
    </xf>
    <xf numFmtId="10" fontId="9" fillId="2" borderId="4" xfId="20" applyNumberFormat="1" applyFont="1" applyFill="1" applyBorder="1" applyAlignment="1" applyProtection="1">
      <alignment horizontal="center"/>
      <protection locked="0"/>
    </xf>
    <xf numFmtId="43" fontId="0" fillId="0" borderId="1" xfId="21" applyBorder="1" applyAlignment="1">
      <alignment/>
    </xf>
    <xf numFmtId="43" fontId="0" fillId="0" borderId="2" xfId="21" applyBorder="1" applyAlignment="1">
      <alignment/>
    </xf>
    <xf numFmtId="43" fontId="0" fillId="0" borderId="5" xfId="21" applyBorder="1" applyAlignment="1">
      <alignment/>
    </xf>
    <xf numFmtId="43" fontId="6" fillId="0" borderId="6" xfId="21" applyFont="1" applyFill="1" applyBorder="1" applyAlignment="1">
      <alignment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3" fontId="8" fillId="2" borderId="10" xfId="0" applyNumberFormat="1" applyFont="1" applyFill="1" applyBorder="1" applyAlignment="1" applyProtection="1">
      <alignment horizontal="center"/>
      <protection locked="0"/>
    </xf>
    <xf numFmtId="10" fontId="9" fillId="2" borderId="10" xfId="20" applyNumberFormat="1" applyFont="1" applyFill="1" applyBorder="1" applyAlignment="1" applyProtection="1">
      <alignment horizontal="center"/>
      <protection locked="0"/>
    </xf>
    <xf numFmtId="43" fontId="0" fillId="0" borderId="7" xfId="21" applyBorder="1" applyAlignment="1">
      <alignment/>
    </xf>
    <xf numFmtId="43" fontId="0" fillId="0" borderId="8" xfId="21" applyBorder="1" applyAlignment="1">
      <alignment/>
    </xf>
    <xf numFmtId="43" fontId="0" fillId="0" borderId="11" xfId="21" applyBorder="1" applyAlignment="1">
      <alignment/>
    </xf>
    <xf numFmtId="43" fontId="6" fillId="0" borderId="12" xfId="21" applyFont="1" applyFill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3" fontId="8" fillId="2" borderId="16" xfId="0" applyNumberFormat="1" applyFont="1" applyFill="1" applyBorder="1" applyAlignment="1" applyProtection="1">
      <alignment horizontal="center"/>
      <protection locked="0"/>
    </xf>
    <xf numFmtId="10" fontId="9" fillId="2" borderId="16" xfId="20" applyNumberFormat="1" applyFont="1" applyFill="1" applyBorder="1" applyAlignment="1" applyProtection="1">
      <alignment horizontal="center"/>
      <protection locked="0"/>
    </xf>
    <xf numFmtId="43" fontId="0" fillId="0" borderId="13" xfId="21" applyBorder="1" applyAlignment="1">
      <alignment/>
    </xf>
    <xf numFmtId="43" fontId="0" fillId="0" borderId="14" xfId="21" applyBorder="1" applyAlignment="1">
      <alignment/>
    </xf>
    <xf numFmtId="43" fontId="0" fillId="0" borderId="17" xfId="21" applyBorder="1" applyAlignment="1">
      <alignment/>
    </xf>
    <xf numFmtId="43" fontId="6" fillId="0" borderId="18" xfId="21" applyFont="1" applyFill="1" applyBorder="1" applyAlignment="1">
      <alignment/>
    </xf>
    <xf numFmtId="3" fontId="6" fillId="0" borderId="19" xfId="0" applyNumberFormat="1" applyFont="1" applyFill="1" applyBorder="1" applyAlignment="1">
      <alignment horizontal="center"/>
    </xf>
    <xf numFmtId="10" fontId="0" fillId="0" borderId="20" xfId="20" applyNumberFormat="1" applyFont="1" applyFill="1" applyBorder="1" applyAlignment="1">
      <alignment horizontal="center"/>
    </xf>
    <xf numFmtId="43" fontId="6" fillId="0" borderId="19" xfId="21" applyFont="1" applyFill="1" applyBorder="1" applyAlignment="1">
      <alignment horizontal="center"/>
    </xf>
    <xf numFmtId="0" fontId="10" fillId="0" borderId="0" xfId="0" applyFont="1" applyAlignment="1">
      <alignment/>
    </xf>
    <xf numFmtId="10" fontId="0" fillId="0" borderId="0" xfId="20" applyNumberFormat="1" applyFont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43" fontId="0" fillId="0" borderId="8" xfId="21" applyFont="1" applyBorder="1" applyAlignment="1">
      <alignment horizontal="center"/>
    </xf>
    <xf numFmtId="43" fontId="0" fillId="0" borderId="5" xfId="21" applyFont="1" applyBorder="1" applyAlignment="1">
      <alignment/>
    </xf>
    <xf numFmtId="43" fontId="0" fillId="0" borderId="11" xfId="21" applyFont="1" applyBorder="1" applyAlignment="1">
      <alignment/>
    </xf>
    <xf numFmtId="43" fontId="0" fillId="0" borderId="23" xfId="21" applyFont="1" applyBorder="1" applyAlignment="1">
      <alignment horizontal="center"/>
    </xf>
    <xf numFmtId="43" fontId="0" fillId="0" borderId="24" xfId="21" applyFont="1" applyBorder="1" applyAlignment="1">
      <alignment/>
    </xf>
    <xf numFmtId="43" fontId="6" fillId="0" borderId="25" xfId="21" applyFont="1" applyFill="1" applyBorder="1" applyAlignment="1">
      <alignment/>
    </xf>
    <xf numFmtId="0" fontId="14" fillId="0" borderId="0" xfId="0" applyFont="1" applyAlignment="1">
      <alignment/>
    </xf>
    <xf numFmtId="0" fontId="6" fillId="0" borderId="20" xfId="0" applyFont="1" applyBorder="1" applyAlignment="1">
      <alignment/>
    </xf>
    <xf numFmtId="0" fontId="6" fillId="0" borderId="26" xfId="0" applyFont="1" applyBorder="1" applyAlignment="1">
      <alignment/>
    </xf>
    <xf numFmtId="43" fontId="15" fillId="0" borderId="19" xfId="0" applyNumberFormat="1" applyFont="1" applyBorder="1" applyAlignment="1">
      <alignment/>
    </xf>
    <xf numFmtId="0" fontId="1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0" borderId="27" xfId="0" applyBorder="1" applyAlignment="1">
      <alignment/>
    </xf>
    <xf numFmtId="0" fontId="6" fillId="0" borderId="28" xfId="0" applyFont="1" applyBorder="1" applyAlignment="1">
      <alignment/>
    </xf>
    <xf numFmtId="0" fontId="0" fillId="0" borderId="29" xfId="0" applyFill="1" applyBorder="1" applyAlignment="1">
      <alignment/>
    </xf>
    <xf numFmtId="0" fontId="17" fillId="3" borderId="28" xfId="0" applyFont="1" applyFill="1" applyBorder="1" applyAlignment="1">
      <alignment/>
    </xf>
    <xf numFmtId="0" fontId="1" fillId="0" borderId="0" xfId="0" applyFont="1" applyAlignment="1">
      <alignment/>
    </xf>
    <xf numFmtId="0" fontId="6" fillId="0" borderId="30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31" xfId="0" applyFont="1" applyBorder="1" applyAlignment="1">
      <alignment/>
    </xf>
    <xf numFmtId="0" fontId="14" fillId="0" borderId="32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14" fillId="0" borderId="25" xfId="0" applyFont="1" applyBorder="1" applyAlignment="1">
      <alignment/>
    </xf>
    <xf numFmtId="0" fontId="14" fillId="0" borderId="37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3" fillId="4" borderId="19" xfId="0" applyFont="1" applyFill="1" applyBorder="1" applyAlignment="1">
      <alignment/>
    </xf>
    <xf numFmtId="0" fontId="13" fillId="4" borderId="39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17" fontId="7" fillId="0" borderId="18" xfId="0" applyNumberFormat="1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25" xfId="0" applyFont="1" applyBorder="1" applyAlignment="1">
      <alignment/>
    </xf>
    <xf numFmtId="0" fontId="6" fillId="0" borderId="19" xfId="0" applyFont="1" applyFill="1" applyBorder="1" applyAlignment="1">
      <alignment/>
    </xf>
    <xf numFmtId="0" fontId="22" fillId="0" borderId="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10" fontId="11" fillId="0" borderId="1" xfId="2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10" fontId="24" fillId="0" borderId="13" xfId="20" applyNumberFormat="1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17" fontId="7" fillId="0" borderId="13" xfId="0" applyNumberFormat="1" applyFont="1" applyFill="1" applyBorder="1" applyAlignment="1">
      <alignment horizontal="center"/>
    </xf>
    <xf numFmtId="43" fontId="0" fillId="0" borderId="0" xfId="0" applyNumberFormat="1" applyAlignment="1">
      <alignment/>
    </xf>
    <xf numFmtId="10" fontId="6" fillId="0" borderId="43" xfId="20" applyNumberFormat="1" applyFont="1" applyBorder="1" applyAlignment="1">
      <alignment horizontal="center"/>
    </xf>
    <xf numFmtId="178" fontId="0" fillId="0" borderId="0" xfId="0" applyNumberFormat="1" applyAlignment="1">
      <alignment/>
    </xf>
    <xf numFmtId="43" fontId="0" fillId="0" borderId="3" xfId="21" applyBorder="1" applyAlignment="1">
      <alignment horizontal="center"/>
    </xf>
    <xf numFmtId="43" fontId="0" fillId="0" borderId="9" xfId="21" applyBorder="1" applyAlignment="1">
      <alignment horizontal="center"/>
    </xf>
    <xf numFmtId="43" fontId="6" fillId="0" borderId="41" xfId="21" applyFont="1" applyBorder="1" applyAlignment="1">
      <alignment horizontal="center"/>
    </xf>
    <xf numFmtId="43" fontId="17" fillId="3" borderId="41" xfId="21" applyFont="1" applyFill="1" applyBorder="1" applyAlignment="1">
      <alignment horizontal="center"/>
    </xf>
    <xf numFmtId="43" fontId="0" fillId="0" borderId="44" xfId="21" applyFill="1" applyBorder="1" applyAlignment="1">
      <alignment horizontal="center"/>
    </xf>
    <xf numFmtId="43" fontId="0" fillId="0" borderId="38" xfId="21" applyBorder="1" applyAlignment="1">
      <alignment horizontal="center"/>
    </xf>
    <xf numFmtId="43" fontId="0" fillId="0" borderId="44" xfId="21" applyFill="1" applyBorder="1" applyAlignment="1">
      <alignment/>
    </xf>
    <xf numFmtId="0" fontId="6" fillId="0" borderId="29" xfId="0" applyFont="1" applyBorder="1" applyAlignment="1">
      <alignment/>
    </xf>
    <xf numFmtId="10" fontId="6" fillId="0" borderId="44" xfId="20" applyNumberFormat="1" applyFont="1" applyBorder="1" applyAlignment="1">
      <alignment horizontal="center"/>
    </xf>
    <xf numFmtId="0" fontId="6" fillId="5" borderId="28" xfId="0" applyFont="1" applyFill="1" applyBorder="1" applyAlignment="1">
      <alignment/>
    </xf>
    <xf numFmtId="10" fontId="6" fillId="5" borderId="41" xfId="20" applyNumberFormat="1" applyFont="1" applyFill="1" applyBorder="1" applyAlignment="1">
      <alignment horizontal="center"/>
    </xf>
    <xf numFmtId="0" fontId="0" fillId="0" borderId="45" xfId="0" applyFont="1" applyBorder="1" applyAlignment="1">
      <alignment/>
    </xf>
    <xf numFmtId="43" fontId="0" fillId="0" borderId="34" xfId="21" applyFont="1" applyBorder="1" applyAlignment="1">
      <alignment/>
    </xf>
    <xf numFmtId="0" fontId="0" fillId="0" borderId="7" xfId="0" applyFont="1" applyBorder="1" applyAlignment="1">
      <alignment/>
    </xf>
    <xf numFmtId="43" fontId="0" fillId="0" borderId="9" xfId="21" applyFont="1" applyBorder="1" applyAlignment="1">
      <alignment/>
    </xf>
    <xf numFmtId="0" fontId="26" fillId="0" borderId="45" xfId="0" applyFont="1" applyBorder="1" applyAlignment="1">
      <alignment/>
    </xf>
    <xf numFmtId="43" fontId="26" fillId="0" borderId="34" xfId="21" applyFont="1" applyBorder="1" applyAlignment="1">
      <alignment/>
    </xf>
    <xf numFmtId="0" fontId="20" fillId="6" borderId="28" xfId="0" applyFont="1" applyFill="1" applyBorder="1" applyAlignment="1">
      <alignment/>
    </xf>
    <xf numFmtId="10" fontId="20" fillId="6" borderId="41" xfId="20" applyNumberFormat="1" applyFont="1" applyFill="1" applyBorder="1" applyAlignment="1">
      <alignment horizontal="center"/>
    </xf>
    <xf numFmtId="43" fontId="6" fillId="0" borderId="41" xfId="0" applyNumberFormat="1" applyFont="1" applyBorder="1" applyAlignment="1">
      <alignment/>
    </xf>
    <xf numFmtId="43" fontId="0" fillId="0" borderId="3" xfId="21" applyBorder="1" applyAlignment="1">
      <alignment/>
    </xf>
    <xf numFmtId="43" fontId="0" fillId="0" borderId="9" xfId="21" applyBorder="1" applyAlignment="1">
      <alignment/>
    </xf>
    <xf numFmtId="43" fontId="17" fillId="3" borderId="41" xfId="0" applyNumberFormat="1" applyFont="1" applyFill="1" applyBorder="1" applyAlignment="1">
      <alignment/>
    </xf>
    <xf numFmtId="43" fontId="0" fillId="0" borderId="44" xfId="0" applyNumberFormat="1" applyFill="1" applyBorder="1" applyAlignment="1">
      <alignment/>
    </xf>
    <xf numFmtId="43" fontId="0" fillId="0" borderId="38" xfId="21" applyBorder="1" applyAlignment="1">
      <alignment/>
    </xf>
    <xf numFmtId="43" fontId="0" fillId="0" borderId="9" xfId="0" applyNumberFormat="1" applyBorder="1" applyAlignment="1">
      <alignment/>
    </xf>
    <xf numFmtId="0" fontId="0" fillId="0" borderId="38" xfId="0" applyBorder="1" applyAlignment="1">
      <alignment/>
    </xf>
    <xf numFmtId="43" fontId="17" fillId="3" borderId="43" xfId="0" applyNumberFormat="1" applyFont="1" applyFill="1" applyBorder="1" applyAlignment="1">
      <alignment/>
    </xf>
    <xf numFmtId="0" fontId="17" fillId="0" borderId="27" xfId="0" applyFont="1" applyFill="1" applyBorder="1" applyAlignment="1">
      <alignment/>
    </xf>
    <xf numFmtId="43" fontId="17" fillId="0" borderId="38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43" fontId="0" fillId="0" borderId="3" xfId="0" applyNumberFormat="1" applyFill="1" applyBorder="1" applyAlignment="1">
      <alignment/>
    </xf>
    <xf numFmtId="0" fontId="0" fillId="0" borderId="7" xfId="0" applyFill="1" applyBorder="1" applyAlignment="1">
      <alignment/>
    </xf>
    <xf numFmtId="43" fontId="0" fillId="0" borderId="9" xfId="0" applyNumberFormat="1" applyFill="1" applyBorder="1" applyAlignment="1">
      <alignment/>
    </xf>
    <xf numFmtId="43" fontId="17" fillId="0" borderId="44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15" fillId="6" borderId="30" xfId="0" applyFont="1" applyFill="1" applyBorder="1" applyAlignment="1">
      <alignment/>
    </xf>
    <xf numFmtId="43" fontId="15" fillId="6" borderId="43" xfId="21" applyFont="1" applyFill="1" applyBorder="1" applyAlignment="1">
      <alignment horizontal="center"/>
    </xf>
    <xf numFmtId="0" fontId="15" fillId="0" borderId="28" xfId="0" applyFont="1" applyFill="1" applyBorder="1" applyAlignment="1">
      <alignment/>
    </xf>
    <xf numFmtId="43" fontId="15" fillId="0" borderId="41" xfId="21" applyFont="1" applyFill="1" applyBorder="1" applyAlignment="1">
      <alignment horizontal="center"/>
    </xf>
    <xf numFmtId="0" fontId="15" fillId="0" borderId="30" xfId="0" applyFont="1" applyFill="1" applyBorder="1" applyAlignment="1">
      <alignment/>
    </xf>
    <xf numFmtId="43" fontId="15" fillId="0" borderId="43" xfId="21" applyFont="1" applyFill="1" applyBorder="1" applyAlignment="1">
      <alignment horizontal="center"/>
    </xf>
    <xf numFmtId="0" fontId="15" fillId="0" borderId="45" xfId="0" applyFont="1" applyBorder="1" applyAlignment="1">
      <alignment/>
    </xf>
    <xf numFmtId="43" fontId="15" fillId="0" borderId="34" xfId="21" applyFont="1" applyBorder="1" applyAlignment="1">
      <alignment/>
    </xf>
    <xf numFmtId="0" fontId="15" fillId="0" borderId="7" xfId="0" applyFont="1" applyBorder="1" applyAlignment="1">
      <alignment/>
    </xf>
    <xf numFmtId="43" fontId="15" fillId="0" borderId="9" xfId="21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3" fontId="6" fillId="0" borderId="20" xfId="0" applyNumberFormat="1" applyFont="1" applyFill="1" applyBorder="1" applyAlignment="1">
      <alignment horizontal="center"/>
    </xf>
    <xf numFmtId="3" fontId="6" fillId="0" borderId="26" xfId="0" applyNumberFormat="1" applyFont="1" applyFill="1" applyBorder="1" applyAlignment="1">
      <alignment horizontal="center"/>
    </xf>
    <xf numFmtId="3" fontId="6" fillId="0" borderId="46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13" fillId="0" borderId="47" xfId="0" applyFont="1" applyBorder="1" applyAlignment="1">
      <alignment horizontal="center" vertical="distributed"/>
    </xf>
    <xf numFmtId="0" fontId="13" fillId="0" borderId="34" xfId="0" applyFont="1" applyBorder="1" applyAlignment="1">
      <alignment horizontal="center" vertical="distributed"/>
    </xf>
    <xf numFmtId="0" fontId="12" fillId="0" borderId="48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51" xfId="0" applyFont="1" applyBorder="1" applyAlignment="1">
      <alignment horizontal="center" vertical="distributed"/>
    </xf>
    <xf numFmtId="0" fontId="13" fillId="0" borderId="32" xfId="0" applyFont="1" applyBorder="1" applyAlignment="1">
      <alignment horizontal="center" vertical="distributed"/>
    </xf>
    <xf numFmtId="0" fontId="13" fillId="0" borderId="20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3" fillId="0" borderId="46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TRT 6a. REGIÃO  Pernambuco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Pessoal Ativo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505"/>
          <c:w val="0.97675"/>
          <c:h val="0.830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_(* #,##0_);_(* \(#,##0\);_(* &quot;-&quot;??_);_(@_)" sourceLinked="0"/>
            <c:spPr>
              <a:solidFill>
                <a:srgbClr val="0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(Ativos!$A$32,Ativos!$A$33,Ativos!$A$35)</c:f>
              <c:strCache>
                <c:ptCount val="3"/>
                <c:pt idx="0">
                  <c:v>TOTAL CUSTO FOLHA EM 2008</c:v>
                </c:pt>
                <c:pt idx="1">
                  <c:v>Orçamento Total em  29/11/2008</c:v>
                </c:pt>
                <c:pt idx="2">
                  <c:v>SALDO COM CRED. SUPL.</c:v>
                </c:pt>
              </c:strCache>
            </c:strRef>
          </c:cat>
          <c:val>
            <c:numRef>
              <c:f>(Ativos!$B$32,Ativos!$B$33,Ativos!$B$35)</c:f>
              <c:numCache>
                <c:ptCount val="3"/>
                <c:pt idx="0">
                  <c:v>58191654.70893576</c:v>
                </c:pt>
                <c:pt idx="1">
                  <c:v>57735952</c:v>
                </c:pt>
                <c:pt idx="2">
                  <c:v>-455702.70893575996</c:v>
                </c:pt>
              </c:numCache>
            </c:numRef>
          </c:val>
        </c:ser>
        <c:axId val="46452161"/>
        <c:axId val="15416266"/>
      </c:barChart>
      <c:catAx>
        <c:axId val="46452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5416266"/>
        <c:crosses val="autoZero"/>
        <c:auto val="1"/>
        <c:lblOffset val="100"/>
        <c:noMultiLvlLbl val="0"/>
      </c:catAx>
      <c:valAx>
        <c:axId val="15416266"/>
        <c:scaling>
          <c:orientation val="minMax"/>
        </c:scaling>
        <c:axPos val="l"/>
        <c:majorGridlines/>
        <c:delete val="0"/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64521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Pessoal Inativo e Pensionistas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505"/>
          <c:w val="0.97675"/>
          <c:h val="0.830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_(* #,##0_);_(* \(#,##0\);_(* &quot;-&quot;??_);_(@_)" sourceLinked="0"/>
            <c:spPr>
              <a:solidFill>
                <a:srgbClr val="0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('Inativos e Pensionistas'!$A$32,'Inativos e Pensionistas'!$A$33,'Inativos e Pensionistas'!$A$35)</c:f>
              <c:strCache>
                <c:ptCount val="3"/>
                <c:pt idx="0">
                  <c:v>TOTAL CUSTO FOLHA EM 2008</c:v>
                </c:pt>
                <c:pt idx="1">
                  <c:v>Orçamento Total em  29/09/2008</c:v>
                </c:pt>
                <c:pt idx="2">
                  <c:v>SALDO ESTIMADO</c:v>
                </c:pt>
              </c:strCache>
            </c:strRef>
          </c:cat>
          <c:val>
            <c:numRef>
              <c:f>('Inativos e Pensionistas'!$B$32,'Inativos e Pensionistas'!$B$33,'Inativos e Pensionistas'!$B$35)</c:f>
              <c:numCache>
                <c:ptCount val="3"/>
                <c:pt idx="0">
                  <c:v>17349580.463671517</c:v>
                </c:pt>
                <c:pt idx="1">
                  <c:v>17099053</c:v>
                </c:pt>
                <c:pt idx="2">
                  <c:v>-250527.46367151663</c:v>
                </c:pt>
              </c:numCache>
            </c:numRef>
          </c:val>
        </c:ser>
        <c:axId val="4528667"/>
        <c:axId val="40758004"/>
      </c:barChart>
      <c:catAx>
        <c:axId val="4528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0758004"/>
        <c:crosses val="autoZero"/>
        <c:auto val="1"/>
        <c:lblOffset val="100"/>
        <c:noMultiLvlLbl val="0"/>
      </c:catAx>
      <c:valAx>
        <c:axId val="40758004"/>
        <c:scaling>
          <c:orientation val="minMax"/>
        </c:scaling>
        <c:axPos val="l"/>
        <c:majorGridlines/>
        <c:delete val="0"/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5286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Comparativo % Liquidados GND 1 Pessoal e Encargos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4425"/>
          <c:w val="0.97675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0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Pessoal Inativo e Pens</c:v>
              </c:pt>
              <c:pt idx="1">
                <c:v>Pessoal Ativo</c:v>
              </c:pt>
              <c:pt idx="2">
                <c:v>Contribuição da União à Prev Serv</c:v>
              </c:pt>
            </c:strLit>
          </c:cat>
          <c:val>
            <c:numRef>
              <c:f>('Comp - Cont União à Prev Serv'!$B$4,'Comp - Cont União à Prev Serv'!$B$9,'Comp - Cont União à Prev Serv'!$B$16)</c:f>
              <c:numCache>
                <c:ptCount val="3"/>
                <c:pt idx="0">
                  <c:v>0.7288062093263293</c:v>
                </c:pt>
                <c:pt idx="1">
                  <c:v>0.8462669498090147</c:v>
                </c:pt>
                <c:pt idx="2">
                  <c:v>0.8329407851241882</c:v>
                </c:pt>
              </c:numCache>
            </c:numRef>
          </c:val>
        </c:ser>
        <c:axId val="31277717"/>
        <c:axId val="13063998"/>
      </c:barChart>
      <c:catAx>
        <c:axId val="31277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3063998"/>
        <c:crosses val="autoZero"/>
        <c:auto val="1"/>
        <c:lblOffset val="100"/>
        <c:noMultiLvlLbl val="0"/>
      </c:catAx>
      <c:valAx>
        <c:axId val="13063998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1277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47625</xdr:rowOff>
    </xdr:from>
    <xdr:to>
      <xdr:col>13</xdr:col>
      <xdr:colOff>581025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95250" y="47625"/>
        <a:ext cx="841057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47625</xdr:rowOff>
    </xdr:from>
    <xdr:to>
      <xdr:col>13</xdr:col>
      <xdr:colOff>581025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95250" y="47625"/>
        <a:ext cx="841057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47625</xdr:rowOff>
    </xdr:from>
    <xdr:to>
      <xdr:col>13</xdr:col>
      <xdr:colOff>581025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95250" y="47625"/>
        <a:ext cx="841057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us%20documentos\Fenajufe\Carreira\Comiss&#227;o-Supremo\PCS%20COMPARA&#199;&#195;O-jun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GERAL"/>
      <sheetName val="Variação "/>
      <sheetName val="Comparação Órgãos"/>
      <sheetName val="Gráfico Comp Serv Pub Sup"/>
      <sheetName val="Comparação Órgãos - Interm"/>
      <sheetName val="Graf Comp Serv Pub Inerm"/>
      <sheetName val="FC 100%"/>
      <sheetName val="FC 70%"/>
      <sheetName val="Comp Jud"/>
      <sheetName val="EvolSal"/>
      <sheetName val="Grafico ICV INPC"/>
      <sheetName val="Tabela Sal Jud"/>
      <sheetName val="Tabela Sal FC"/>
      <sheetName val="Salário Mínimo"/>
      <sheetName val="Progressao"/>
      <sheetName val="Teto Const"/>
      <sheetName val="Dados Gerais"/>
      <sheetName val="Plan4"/>
      <sheetName val="Plan2"/>
      <sheetName val="Plan3"/>
    </sheetNames>
    <sheetDataSet>
      <sheetData sheetId="6">
        <row r="4">
          <cell r="A4" t="str">
            <v>DAS 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8"/>
  <sheetViews>
    <sheetView tabSelected="1" workbookViewId="0" topLeftCell="A1">
      <selection activeCell="A4" sqref="A4"/>
    </sheetView>
  </sheetViews>
  <sheetFormatPr defaultColWidth="9.140625" defaultRowHeight="12.75"/>
  <cols>
    <col min="1" max="1" width="64.57421875" style="0" customWidth="1"/>
    <col min="2" max="2" width="19.7109375" style="98" customWidth="1"/>
  </cols>
  <sheetData>
    <row r="1" spans="1:2" ht="12.75">
      <c r="A1" s="52" t="s">
        <v>67</v>
      </c>
      <c r="B1" s="99">
        <v>33186723</v>
      </c>
    </row>
    <row r="2" spans="1:2" ht="12.75">
      <c r="A2" s="53" t="s">
        <v>27</v>
      </c>
      <c r="B2" s="100">
        <v>0</v>
      </c>
    </row>
    <row r="3" spans="1:2" ht="13.5" thickBot="1">
      <c r="A3" s="53" t="s">
        <v>0</v>
      </c>
      <c r="B3" s="100">
        <v>698617</v>
      </c>
    </row>
    <row r="4" spans="1:2" ht="13.5" thickBot="1">
      <c r="A4" s="55" t="s">
        <v>68</v>
      </c>
      <c r="B4" s="101">
        <f>B1-B2-B3</f>
        <v>32488106</v>
      </c>
    </row>
    <row r="5" spans="1:2" ht="13.5" thickBot="1">
      <c r="A5" s="56"/>
      <c r="B5" s="103"/>
    </row>
    <row r="6" spans="1:2" ht="12.75">
      <c r="A6" s="52" t="s">
        <v>69</v>
      </c>
      <c r="B6" s="99">
        <v>37857844</v>
      </c>
    </row>
    <row r="7" spans="1:2" ht="12.75">
      <c r="A7" s="53" t="s">
        <v>27</v>
      </c>
      <c r="B7" s="100">
        <v>0</v>
      </c>
    </row>
    <row r="8" spans="1:2" ht="13.5" thickBot="1">
      <c r="A8" s="54" t="s">
        <v>0</v>
      </c>
      <c r="B8" s="104">
        <v>698617</v>
      </c>
    </row>
    <row r="9" spans="1:2" ht="13.5" thickBot="1">
      <c r="A9" s="55" t="s">
        <v>70</v>
      </c>
      <c r="B9" s="101">
        <f>B6-B7-B8</f>
        <v>37159227</v>
      </c>
    </row>
    <row r="10" spans="1:2" ht="14.25" thickBot="1">
      <c r="A10" s="57" t="s">
        <v>71</v>
      </c>
      <c r="B10" s="102">
        <f>B9-B4</f>
        <v>4671121</v>
      </c>
    </row>
    <row r="11" spans="1:2" ht="13.5" thickBot="1">
      <c r="A11" s="56"/>
      <c r="B11" s="103"/>
    </row>
    <row r="12" spans="1:2" ht="12.75">
      <c r="A12" s="52" t="s">
        <v>81</v>
      </c>
      <c r="B12" s="99">
        <v>42502489</v>
      </c>
    </row>
    <row r="13" spans="1:2" ht="12.75">
      <c r="A13" s="53" t="s">
        <v>27</v>
      </c>
      <c r="B13" s="100">
        <v>0</v>
      </c>
    </row>
    <row r="14" spans="1:2" ht="13.5" thickBot="1">
      <c r="A14" s="54" t="s">
        <v>0</v>
      </c>
      <c r="B14" s="104">
        <v>699013</v>
      </c>
    </row>
    <row r="15" spans="1:2" ht="13.5" thickBot="1">
      <c r="A15" s="55" t="s">
        <v>82</v>
      </c>
      <c r="B15" s="101">
        <f>B12-B13-B14</f>
        <v>41803476</v>
      </c>
    </row>
    <row r="16" spans="1:2" ht="14.25" thickBot="1">
      <c r="A16" s="57" t="s">
        <v>83</v>
      </c>
      <c r="B16" s="102">
        <f>B15-B9</f>
        <v>4644249</v>
      </c>
    </row>
    <row r="17" spans="1:2" ht="13.5" thickBot="1">
      <c r="A17" s="56"/>
      <c r="B17" s="103"/>
    </row>
    <row r="18" spans="1:2" ht="12.75">
      <c r="A18" s="52" t="s">
        <v>84</v>
      </c>
      <c r="B18" s="99">
        <v>51898586</v>
      </c>
    </row>
    <row r="19" spans="1:2" ht="12.75">
      <c r="A19" s="53" t="s">
        <v>27</v>
      </c>
      <c r="B19" s="100">
        <v>0</v>
      </c>
    </row>
    <row r="20" spans="1:2" ht="13.5" thickBot="1">
      <c r="A20" s="54" t="s">
        <v>0</v>
      </c>
      <c r="B20" s="104">
        <v>699013</v>
      </c>
    </row>
    <row r="21" spans="1:2" ht="13.5" thickBot="1">
      <c r="A21" s="55" t="s">
        <v>85</v>
      </c>
      <c r="B21" s="101">
        <f>B18-B19-B20</f>
        <v>51199573</v>
      </c>
    </row>
    <row r="22" spans="1:2" ht="14.25" thickBot="1">
      <c r="A22" s="57" t="s">
        <v>86</v>
      </c>
      <c r="B22" s="102">
        <f>B21-B15</f>
        <v>9396097</v>
      </c>
    </row>
    <row r="23" spans="1:2" ht="14.25" thickBot="1">
      <c r="A23" s="57" t="s">
        <v>87</v>
      </c>
      <c r="B23" s="102">
        <f>B22/2</f>
        <v>4698048.5</v>
      </c>
    </row>
    <row r="24" spans="1:2" ht="13.5" thickBot="1">
      <c r="A24" s="56"/>
      <c r="B24" s="103"/>
    </row>
    <row r="25" spans="1:2" ht="12.75">
      <c r="A25" s="129" t="s">
        <v>88</v>
      </c>
      <c r="B25" s="130">
        <f>B23</f>
        <v>4698048.5</v>
      </c>
    </row>
    <row r="26" spans="1:2" ht="13.5" thickBot="1">
      <c r="A26" s="131" t="s">
        <v>89</v>
      </c>
      <c r="B26" s="132">
        <f>B25*(1+0.5+(0.33334/12*1*0.5))</f>
        <v>7112324.728624583</v>
      </c>
    </row>
    <row r="27" spans="1:2" ht="13.5" thickBot="1">
      <c r="A27" s="55" t="s">
        <v>90</v>
      </c>
      <c r="B27" s="118">
        <f>SUM(B26:B26)</f>
        <v>7112324.728624583</v>
      </c>
    </row>
    <row r="28" spans="1:2" ht="12.75">
      <c r="A28" s="53" t="s">
        <v>80</v>
      </c>
      <c r="B28" s="100">
        <f>'Custo Ativos 6a. Parc Carr Ef '!H48</f>
        <v>481981.17651609494</v>
      </c>
    </row>
    <row r="29" spans="1:2" ht="13.5" thickBot="1">
      <c r="A29" s="53" t="s">
        <v>72</v>
      </c>
      <c r="B29" s="100">
        <f>'Custo FC-CJ 6a Parcela'!F46</f>
        <v>121227.74952000006</v>
      </c>
    </row>
    <row r="30" spans="1:2" ht="14.25" thickBot="1">
      <c r="A30" s="57" t="s">
        <v>91</v>
      </c>
      <c r="B30" s="102">
        <f>SUM(B27:B29)</f>
        <v>7715533.6546606785</v>
      </c>
    </row>
    <row r="31" spans="1:2" ht="14.25" thickBot="1">
      <c r="A31" s="127" t="s">
        <v>92</v>
      </c>
      <c r="B31" s="128">
        <f>B18</f>
        <v>51898586</v>
      </c>
    </row>
    <row r="32" spans="1:2" ht="14.25" thickBot="1">
      <c r="A32" s="57" t="s">
        <v>73</v>
      </c>
      <c r="B32" s="121">
        <f>B30+B31</f>
        <v>59614119.65466068</v>
      </c>
    </row>
    <row r="33" spans="1:2" ht="14.25" thickBot="1">
      <c r="A33" s="57" t="s">
        <v>93</v>
      </c>
      <c r="B33" s="102">
        <v>57735952</v>
      </c>
    </row>
    <row r="34" spans="1:2" ht="13.5" thickBot="1">
      <c r="A34" s="54"/>
      <c r="B34" s="104"/>
    </row>
    <row r="35" spans="1:2" ht="15.75" thickBot="1">
      <c r="A35" s="137" t="s">
        <v>101</v>
      </c>
      <c r="B35" s="138">
        <f>B33-B32</f>
        <v>-1878167.6546606794</v>
      </c>
    </row>
    <row r="36" spans="1:2" ht="15.75" thickBot="1">
      <c r="A36" s="139" t="s">
        <v>103</v>
      </c>
      <c r="B36" s="140">
        <v>6226204</v>
      </c>
    </row>
    <row r="37" spans="1:2" ht="15.75" thickBot="1">
      <c r="A37" s="135" t="s">
        <v>102</v>
      </c>
      <c r="B37" s="136">
        <f>B36+B35</f>
        <v>4348036.345339321</v>
      </c>
    </row>
    <row r="38" spans="1:2" ht="13.5" thickBot="1">
      <c r="A38" s="59" t="s">
        <v>26</v>
      </c>
      <c r="B38" s="97">
        <f>B37/B25</f>
        <v>0.9254983947780276</v>
      </c>
    </row>
    <row r="40" ht="12.75">
      <c r="A40" s="1" t="s">
        <v>1</v>
      </c>
    </row>
    <row r="41" ht="12.75">
      <c r="A41" s="2"/>
    </row>
    <row r="42" ht="12.75">
      <c r="A42" s="2" t="s">
        <v>2</v>
      </c>
    </row>
    <row r="43" ht="12.75">
      <c r="A43" s="2" t="s">
        <v>77</v>
      </c>
    </row>
    <row r="44" ht="12.75">
      <c r="A44" t="s">
        <v>78</v>
      </c>
    </row>
    <row r="45" ht="12.75">
      <c r="A45" s="2" t="s">
        <v>76</v>
      </c>
    </row>
    <row r="46" ht="12.75">
      <c r="A46" s="2" t="s">
        <v>79</v>
      </c>
    </row>
    <row r="47" ht="12.75">
      <c r="A47" s="2"/>
    </row>
    <row r="48" ht="12.75">
      <c r="A48" s="2" t="s">
        <v>3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91" r:id="rId1"/>
  <headerFooter alignWithMargins="0">
    <oddHeader>&amp;C&amp;F
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4"/>
  <sheetViews>
    <sheetView workbookViewId="0" topLeftCell="A1">
      <selection activeCell="A1" sqref="A1"/>
    </sheetView>
  </sheetViews>
  <sheetFormatPr defaultColWidth="9.140625" defaultRowHeight="12.75"/>
  <cols>
    <col min="1" max="1" width="62.8515625" style="0" customWidth="1"/>
    <col min="2" max="2" width="18.8515625" style="0" bestFit="1" customWidth="1"/>
  </cols>
  <sheetData>
    <row r="1" spans="1:2" ht="12.75">
      <c r="A1" s="52" t="s">
        <v>67</v>
      </c>
      <c r="B1" s="119">
        <v>9713578</v>
      </c>
    </row>
    <row r="2" spans="1:2" ht="12.75">
      <c r="A2" s="53" t="s">
        <v>27</v>
      </c>
      <c r="B2" s="120">
        <v>0</v>
      </c>
    </row>
    <row r="3" spans="1:2" ht="13.5" thickBot="1">
      <c r="A3" s="53" t="s">
        <v>0</v>
      </c>
      <c r="B3" s="120"/>
    </row>
    <row r="4" spans="1:2" ht="13.5" thickBot="1">
      <c r="A4" s="55" t="s">
        <v>68</v>
      </c>
      <c r="B4" s="118">
        <f>B1-B2-B3</f>
        <v>9713578</v>
      </c>
    </row>
    <row r="5" spans="1:2" ht="13.5" thickBot="1">
      <c r="A5" s="56"/>
      <c r="B5" s="122"/>
    </row>
    <row r="6" spans="1:2" ht="12.75">
      <c r="A6" s="52" t="s">
        <v>69</v>
      </c>
      <c r="B6" s="119">
        <v>11093713</v>
      </c>
    </row>
    <row r="7" spans="1:2" ht="12.75">
      <c r="A7" s="53" t="s">
        <v>27</v>
      </c>
      <c r="B7" s="120">
        <v>0</v>
      </c>
    </row>
    <row r="8" spans="1:2" ht="13.5" thickBot="1">
      <c r="A8" s="54" t="s">
        <v>0</v>
      </c>
      <c r="B8" s="123">
        <v>0</v>
      </c>
    </row>
    <row r="9" spans="1:2" ht="13.5" thickBot="1">
      <c r="A9" s="55" t="s">
        <v>70</v>
      </c>
      <c r="B9" s="118">
        <f>B6-B7-B8</f>
        <v>11093713</v>
      </c>
    </row>
    <row r="10" spans="1:2" ht="14.25" thickBot="1">
      <c r="A10" s="57" t="s">
        <v>71</v>
      </c>
      <c r="B10" s="121">
        <f>B9-B4</f>
        <v>1380135</v>
      </c>
    </row>
    <row r="11" spans="1:2" ht="13.5" thickBot="1">
      <c r="A11" s="56"/>
      <c r="B11" s="122"/>
    </row>
    <row r="12" spans="1:2" ht="12.75">
      <c r="A12" s="52" t="s">
        <v>81</v>
      </c>
      <c r="B12" s="99">
        <v>12461896</v>
      </c>
    </row>
    <row r="13" spans="1:2" ht="12.75">
      <c r="A13" s="53" t="s">
        <v>27</v>
      </c>
      <c r="B13" s="100">
        <v>0</v>
      </c>
    </row>
    <row r="14" spans="1:2" ht="13.5" thickBot="1">
      <c r="A14" s="54" t="s">
        <v>0</v>
      </c>
      <c r="B14" s="104">
        <v>0</v>
      </c>
    </row>
    <row r="15" spans="1:2" ht="13.5" thickBot="1">
      <c r="A15" s="55" t="s">
        <v>82</v>
      </c>
      <c r="B15" s="101">
        <f>B12-B13-B14</f>
        <v>12461896</v>
      </c>
    </row>
    <row r="16" spans="1:2" ht="14.25" thickBot="1">
      <c r="A16" s="57" t="s">
        <v>83</v>
      </c>
      <c r="B16" s="102">
        <f>B15-B9</f>
        <v>1368183</v>
      </c>
    </row>
    <row r="17" spans="1:2" ht="13.5" thickBot="1">
      <c r="A17" s="56"/>
      <c r="B17" s="122"/>
    </row>
    <row r="18" spans="1:2" ht="12.75">
      <c r="A18" s="52" t="s">
        <v>84</v>
      </c>
      <c r="B18" s="99">
        <v>15217090</v>
      </c>
    </row>
    <row r="19" spans="1:2" ht="12.75">
      <c r="A19" s="53" t="s">
        <v>27</v>
      </c>
      <c r="B19" s="100">
        <v>0</v>
      </c>
    </row>
    <row r="20" spans="1:2" ht="13.5" thickBot="1">
      <c r="A20" s="54" t="s">
        <v>0</v>
      </c>
      <c r="B20" s="104">
        <v>0</v>
      </c>
    </row>
    <row r="21" spans="1:2" ht="13.5" thickBot="1">
      <c r="A21" s="55" t="s">
        <v>85</v>
      </c>
      <c r="B21" s="101">
        <f>B18-B19-B20</f>
        <v>15217090</v>
      </c>
    </row>
    <row r="22" spans="1:2" ht="14.25" thickBot="1">
      <c r="A22" s="57" t="s">
        <v>86</v>
      </c>
      <c r="B22" s="102">
        <f>B21-B15</f>
        <v>2755194</v>
      </c>
    </row>
    <row r="23" spans="1:2" ht="14.25" thickBot="1">
      <c r="A23" s="57" t="s">
        <v>87</v>
      </c>
      <c r="B23" s="102">
        <f>B22/2</f>
        <v>1377597</v>
      </c>
    </row>
    <row r="24" spans="1:2" ht="13.5" thickBot="1">
      <c r="A24" s="56"/>
      <c r="B24" s="122"/>
    </row>
    <row r="25" spans="1:2" ht="12.75">
      <c r="A25" s="129" t="s">
        <v>88</v>
      </c>
      <c r="B25" s="130">
        <f>B23</f>
        <v>1377597</v>
      </c>
    </row>
    <row r="26" spans="1:2" ht="13.5" thickBot="1">
      <c r="A26" s="131" t="s">
        <v>95</v>
      </c>
      <c r="B26" s="132">
        <f>B25*(1+0.5)</f>
        <v>2066395.5</v>
      </c>
    </row>
    <row r="27" spans="1:2" ht="13.5" thickBot="1">
      <c r="A27" s="55" t="s">
        <v>90</v>
      </c>
      <c r="B27" s="118">
        <f>SUM(B26:B26)</f>
        <v>2066395.5</v>
      </c>
    </row>
    <row r="28" spans="1:2" ht="12.75">
      <c r="A28" s="53" t="s">
        <v>80</v>
      </c>
      <c r="B28" s="124">
        <f>'Custo Inativos 6a. Parcela'!J49</f>
        <v>85382.7273030313</v>
      </c>
    </row>
    <row r="29" spans="1:2" ht="13.5" thickBot="1">
      <c r="A29" s="53" t="s">
        <v>72</v>
      </c>
      <c r="B29" s="124">
        <v>0</v>
      </c>
    </row>
    <row r="30" spans="1:2" ht="14.25" thickBot="1">
      <c r="A30" s="57" t="s">
        <v>91</v>
      </c>
      <c r="B30" s="121">
        <f>SUM(B27:B29)</f>
        <v>2151778.2273030314</v>
      </c>
    </row>
    <row r="31" spans="1:2" ht="14.25" thickBot="1">
      <c r="A31" s="127" t="s">
        <v>92</v>
      </c>
      <c r="B31" s="133">
        <f>B18</f>
        <v>15217090</v>
      </c>
    </row>
    <row r="32" spans="1:2" ht="14.25" thickBot="1">
      <c r="A32" s="57" t="s">
        <v>73</v>
      </c>
      <c r="B32" s="121">
        <f>B30+B31</f>
        <v>17368868.22730303</v>
      </c>
    </row>
    <row r="33" spans="1:2" ht="14.25" thickBot="1">
      <c r="A33" s="57" t="s">
        <v>93</v>
      </c>
      <c r="B33" s="126">
        <v>17099053</v>
      </c>
    </row>
    <row r="34" spans="1:2" ht="13.5" thickBot="1">
      <c r="A34" s="54"/>
      <c r="B34" s="125"/>
    </row>
    <row r="35" spans="1:2" ht="15.75" thickBot="1">
      <c r="A35" s="137" t="s">
        <v>94</v>
      </c>
      <c r="B35" s="138">
        <f>B33-B32</f>
        <v>-269815.22730303183</v>
      </c>
    </row>
    <row r="36" spans="1:2" ht="15.75" thickBot="1">
      <c r="A36" s="139" t="s">
        <v>103</v>
      </c>
      <c r="B36" s="140">
        <v>1215163</v>
      </c>
    </row>
    <row r="37" spans="1:2" ht="15.75" thickBot="1">
      <c r="A37" s="135" t="s">
        <v>102</v>
      </c>
      <c r="B37" s="136">
        <f>B36+B35</f>
        <v>945347.7726969682</v>
      </c>
    </row>
    <row r="38" spans="1:2" ht="13.5" thickBot="1">
      <c r="A38" s="59" t="s">
        <v>26</v>
      </c>
      <c r="B38" s="97">
        <f>B37/B25</f>
        <v>0.6862295523995539</v>
      </c>
    </row>
    <row r="40" spans="1:2" ht="12.75">
      <c r="A40" s="1" t="s">
        <v>1</v>
      </c>
      <c r="B40" s="96"/>
    </row>
    <row r="41" ht="12.75">
      <c r="A41" s="2"/>
    </row>
    <row r="42" ht="12.75">
      <c r="A42" s="2" t="s">
        <v>2</v>
      </c>
    </row>
    <row r="44" ht="12.75">
      <c r="A44" s="2" t="s">
        <v>3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r:id="rId1"/>
  <headerFooter alignWithMargins="0">
    <oddHeader>&amp;C&amp;F
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2"/>
  <sheetViews>
    <sheetView workbookViewId="0" topLeftCell="A1">
      <selection activeCell="A9" sqref="A9"/>
    </sheetView>
  </sheetViews>
  <sheetFormatPr defaultColWidth="9.140625" defaultRowHeight="12.75"/>
  <cols>
    <col min="1" max="1" width="61.7109375" style="0" customWidth="1"/>
    <col min="2" max="2" width="19.7109375" style="0" customWidth="1"/>
  </cols>
  <sheetData>
    <row r="1" spans="1:2" ht="13.5" thickBot="1">
      <c r="A1" s="145" t="s">
        <v>65</v>
      </c>
      <c r="B1" s="146"/>
    </row>
    <row r="2" spans="1:2" ht="12.75">
      <c r="A2" s="110" t="s">
        <v>62</v>
      </c>
      <c r="B2" s="111">
        <f>'Inativos e Pensionistas'!B33</f>
        <v>17099053</v>
      </c>
    </row>
    <row r="3" spans="1:2" ht="13.5" thickBot="1">
      <c r="A3" s="112" t="s">
        <v>96</v>
      </c>
      <c r="B3" s="113">
        <f>'Inativos e Pensionistas'!B31</f>
        <v>15217090</v>
      </c>
    </row>
    <row r="4" spans="1:2" ht="13.5" thickBot="1">
      <c r="A4" s="108" t="s">
        <v>63</v>
      </c>
      <c r="B4" s="109">
        <f>B3/B2</f>
        <v>0.8899375889413291</v>
      </c>
    </row>
    <row r="5" spans="1:2" ht="13.5" thickBot="1">
      <c r="A5" s="106"/>
      <c r="B5" s="107"/>
    </row>
    <row r="6" spans="1:2" ht="13.5" thickBot="1">
      <c r="A6" s="145" t="s">
        <v>64</v>
      </c>
      <c r="B6" s="146"/>
    </row>
    <row r="7" spans="1:2" ht="12.75">
      <c r="A7" s="110" t="s">
        <v>62</v>
      </c>
      <c r="B7" s="111">
        <f>Ativos!B33</f>
        <v>57735952</v>
      </c>
    </row>
    <row r="8" spans="1:2" ht="13.5" thickBot="1">
      <c r="A8" s="112" t="str">
        <f>A3</f>
        <v>Liquidado até 29/11/2008</v>
      </c>
      <c r="B8" s="113">
        <f>Ativos!B31</f>
        <v>51898586</v>
      </c>
    </row>
    <row r="9" spans="1:2" ht="13.5" thickBot="1">
      <c r="A9" s="108" t="s">
        <v>63</v>
      </c>
      <c r="B9" s="109">
        <f>B8/B7</f>
        <v>0.8988954750412707</v>
      </c>
    </row>
    <row r="10" spans="1:2" ht="13.5" thickBot="1">
      <c r="A10" s="56"/>
      <c r="B10" s="105"/>
    </row>
    <row r="11" spans="1:2" ht="15.75" thickBot="1">
      <c r="A11" s="147" t="s">
        <v>66</v>
      </c>
      <c r="B11" s="148"/>
    </row>
    <row r="12" spans="1:2" ht="15">
      <c r="A12" s="114" t="s">
        <v>62</v>
      </c>
      <c r="B12" s="115">
        <v>7883834</v>
      </c>
    </row>
    <row r="13" spans="1:2" ht="15">
      <c r="A13" s="114" t="s">
        <v>104</v>
      </c>
      <c r="B13" s="115">
        <v>494089</v>
      </c>
    </row>
    <row r="14" spans="1:2" ht="15">
      <c r="A14" s="141" t="s">
        <v>105</v>
      </c>
      <c r="B14" s="142">
        <f>B12+B13</f>
        <v>8377923</v>
      </c>
    </row>
    <row r="15" spans="1:2" ht="15.75" thickBot="1">
      <c r="A15" s="143" t="str">
        <f>A3</f>
        <v>Liquidado até 29/11/2008</v>
      </c>
      <c r="B15" s="144">
        <v>7025787</v>
      </c>
    </row>
    <row r="16" spans="1:2" ht="18" thickBot="1">
      <c r="A16" s="116" t="s">
        <v>63</v>
      </c>
      <c r="B16" s="117">
        <f>B15/B14</f>
        <v>0.8386072538503875</v>
      </c>
    </row>
    <row r="18" ht="12.75">
      <c r="A18" s="1" t="s">
        <v>1</v>
      </c>
    </row>
    <row r="19" ht="12.75">
      <c r="A19" s="2"/>
    </row>
    <row r="20" ht="12.75">
      <c r="A20" s="2" t="s">
        <v>2</v>
      </c>
    </row>
    <row r="22" ht="12.75">
      <c r="A22" s="2" t="s">
        <v>3</v>
      </c>
    </row>
  </sheetData>
  <mergeCells count="3">
    <mergeCell ref="A1:B1"/>
    <mergeCell ref="A6:B6"/>
    <mergeCell ref="A11:B1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r:id="rId1"/>
  <headerFooter alignWithMargins="0">
    <oddHeader>&amp;C&amp;F
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13.00390625" style="0" customWidth="1"/>
    <col min="2" max="2" width="4.28125" style="0" bestFit="1" customWidth="1"/>
    <col min="3" max="3" width="6.57421875" style="0" bestFit="1" customWidth="1"/>
    <col min="4" max="4" width="14.28125" style="34" customWidth="1"/>
    <col min="5" max="5" width="15.7109375" style="0" bestFit="1" customWidth="1"/>
    <col min="6" max="6" width="19.421875" style="0" bestFit="1" customWidth="1"/>
    <col min="7" max="7" width="13.421875" style="0" customWidth="1"/>
    <col min="8" max="8" width="20.00390625" style="0" customWidth="1"/>
  </cols>
  <sheetData>
    <row r="1" spans="1:8" ht="12.75">
      <c r="A1" s="88"/>
      <c r="B1" s="89"/>
      <c r="C1" s="90"/>
      <c r="D1" s="88" t="s">
        <v>5</v>
      </c>
      <c r="E1" s="88" t="s">
        <v>7</v>
      </c>
      <c r="F1" s="88" t="s">
        <v>7</v>
      </c>
      <c r="G1" s="68" t="s">
        <v>8</v>
      </c>
      <c r="H1" s="69" t="s">
        <v>9</v>
      </c>
    </row>
    <row r="2" spans="1:8" ht="14.25" thickBot="1">
      <c r="A2" s="21" t="s">
        <v>10</v>
      </c>
      <c r="B2" s="22" t="s">
        <v>11</v>
      </c>
      <c r="C2" s="23" t="s">
        <v>12</v>
      </c>
      <c r="D2" s="92" t="s">
        <v>28</v>
      </c>
      <c r="E2" s="95" t="s">
        <v>53</v>
      </c>
      <c r="F2" s="92" t="s">
        <v>54</v>
      </c>
      <c r="G2" s="70" t="s">
        <v>14</v>
      </c>
      <c r="H2" s="71"/>
    </row>
    <row r="3" spans="1:8" ht="13.5">
      <c r="A3" s="3"/>
      <c r="B3" s="4" t="s">
        <v>15</v>
      </c>
      <c r="C3" s="5">
        <v>15</v>
      </c>
      <c r="D3" s="6">
        <v>47</v>
      </c>
      <c r="E3" s="8">
        <v>9588.96464</v>
      </c>
      <c r="F3" s="9">
        <v>10436.115</v>
      </c>
      <c r="G3" s="10">
        <f aca="true" t="shared" si="0" ref="G3:G47">F3-E3</f>
        <v>847.1503599999996</v>
      </c>
      <c r="H3" s="11">
        <f>G3*D3*2</f>
        <v>79632.13383999997</v>
      </c>
    </row>
    <row r="4" spans="1:8" ht="13.5">
      <c r="A4" s="12"/>
      <c r="B4" s="13" t="s">
        <v>15</v>
      </c>
      <c r="C4" s="14">
        <v>14</v>
      </c>
      <c r="D4" s="15">
        <v>5</v>
      </c>
      <c r="E4" s="17">
        <v>9303.107724660194</v>
      </c>
      <c r="F4" s="18">
        <v>10132.150485436894</v>
      </c>
      <c r="G4" s="19">
        <f t="shared" si="0"/>
        <v>829.0427607766997</v>
      </c>
      <c r="H4" s="20">
        <f aca="true" t="shared" si="1" ref="H4:H47">G4*D4*2</f>
        <v>8290.427607766997</v>
      </c>
    </row>
    <row r="5" spans="1:8" ht="13.5">
      <c r="A5" s="12"/>
      <c r="B5" s="13" t="s">
        <v>15</v>
      </c>
      <c r="C5" s="14">
        <v>13</v>
      </c>
      <c r="D5" s="15">
        <v>0</v>
      </c>
      <c r="E5" s="17">
        <v>9025.794406466208</v>
      </c>
      <c r="F5" s="18">
        <v>9837.039306249411</v>
      </c>
      <c r="G5" s="19">
        <f t="shared" si="0"/>
        <v>811.2448997832034</v>
      </c>
      <c r="H5" s="20">
        <f t="shared" si="1"/>
        <v>0</v>
      </c>
    </row>
    <row r="6" spans="1:8" ht="13.5">
      <c r="A6" s="12"/>
      <c r="B6" s="13" t="s">
        <v>15</v>
      </c>
      <c r="C6" s="14">
        <v>12</v>
      </c>
      <c r="D6" s="15">
        <v>0</v>
      </c>
      <c r="E6" s="17">
        <v>8756.76841520991</v>
      </c>
      <c r="F6" s="18">
        <v>9550.523598300399</v>
      </c>
      <c r="G6" s="19">
        <f t="shared" si="0"/>
        <v>793.7551830904886</v>
      </c>
      <c r="H6" s="20">
        <f t="shared" si="1"/>
        <v>0</v>
      </c>
    </row>
    <row r="7" spans="1:8" ht="13.5">
      <c r="A7" s="12"/>
      <c r="B7" s="13" t="s">
        <v>15</v>
      </c>
      <c r="C7" s="14">
        <v>11</v>
      </c>
      <c r="D7" s="15">
        <v>0</v>
      </c>
      <c r="E7" s="17">
        <v>8495.78808894166</v>
      </c>
      <c r="F7" s="18">
        <v>9272.353008058639</v>
      </c>
      <c r="G7" s="19">
        <f t="shared" si="0"/>
        <v>776.5649191169796</v>
      </c>
      <c r="H7" s="20">
        <f t="shared" si="1"/>
        <v>0</v>
      </c>
    </row>
    <row r="8" spans="1:8" ht="13.5">
      <c r="A8" s="12"/>
      <c r="B8" s="13" t="s">
        <v>16</v>
      </c>
      <c r="C8" s="14">
        <v>10</v>
      </c>
      <c r="D8" s="15">
        <v>0</v>
      </c>
      <c r="E8" s="17">
        <v>8063.553865905072</v>
      </c>
      <c r="F8" s="18">
        <v>8772.330187378087</v>
      </c>
      <c r="G8" s="19">
        <f t="shared" si="0"/>
        <v>708.7763214730157</v>
      </c>
      <c r="H8" s="20">
        <f t="shared" si="1"/>
        <v>0</v>
      </c>
    </row>
    <row r="9" spans="1:8" ht="13.5">
      <c r="A9" s="12" t="s">
        <v>17</v>
      </c>
      <c r="B9" s="13" t="s">
        <v>16</v>
      </c>
      <c r="C9" s="14">
        <v>9</v>
      </c>
      <c r="D9" s="15">
        <v>0</v>
      </c>
      <c r="E9" s="17">
        <v>7823.151423985506</v>
      </c>
      <c r="F9" s="18">
        <v>8516.82542463892</v>
      </c>
      <c r="G9" s="19">
        <f t="shared" si="0"/>
        <v>693.6740006534146</v>
      </c>
      <c r="H9" s="20">
        <f t="shared" si="1"/>
        <v>0</v>
      </c>
    </row>
    <row r="10" spans="1:8" ht="13.5">
      <c r="A10" s="12" t="s">
        <v>18</v>
      </c>
      <c r="B10" s="13" t="s">
        <v>16</v>
      </c>
      <c r="C10" s="14">
        <v>8</v>
      </c>
      <c r="D10" s="15">
        <v>0</v>
      </c>
      <c r="E10" s="17">
        <v>7589.942410859714</v>
      </c>
      <c r="F10" s="18">
        <v>8268.762548193128</v>
      </c>
      <c r="G10" s="19">
        <f t="shared" si="0"/>
        <v>678.8201373334141</v>
      </c>
      <c r="H10" s="20">
        <f t="shared" si="1"/>
        <v>0</v>
      </c>
    </row>
    <row r="11" spans="1:8" ht="13.5">
      <c r="A11" s="12"/>
      <c r="B11" s="13" t="s">
        <v>16</v>
      </c>
      <c r="C11" s="14">
        <v>7</v>
      </c>
      <c r="D11" s="15">
        <v>4</v>
      </c>
      <c r="E11" s="17">
        <v>7363.705487436617</v>
      </c>
      <c r="F11" s="18">
        <v>8027.924804070997</v>
      </c>
      <c r="G11" s="19">
        <f t="shared" si="0"/>
        <v>664.2193166343804</v>
      </c>
      <c r="H11" s="20">
        <f t="shared" si="1"/>
        <v>5313.754533075044</v>
      </c>
    </row>
    <row r="12" spans="1:8" ht="13.5">
      <c r="A12" s="12"/>
      <c r="B12" s="13" t="s">
        <v>16</v>
      </c>
      <c r="C12" s="14">
        <v>6</v>
      </c>
      <c r="D12" s="15">
        <v>2</v>
      </c>
      <c r="E12" s="17">
        <v>7144.230070520987</v>
      </c>
      <c r="F12" s="18">
        <v>7794.101751525239</v>
      </c>
      <c r="G12" s="19">
        <f t="shared" si="0"/>
        <v>649.8716810042515</v>
      </c>
      <c r="H12" s="20">
        <f t="shared" si="1"/>
        <v>2599.486724017006</v>
      </c>
    </row>
    <row r="13" spans="1:8" ht="13.5">
      <c r="A13" s="12"/>
      <c r="B13" s="13" t="s">
        <v>19</v>
      </c>
      <c r="C13" s="14">
        <v>5</v>
      </c>
      <c r="D13" s="15">
        <v>2</v>
      </c>
      <c r="E13" s="17">
        <v>6780.801934911057</v>
      </c>
      <c r="F13" s="18">
        <v>7373.79541298509</v>
      </c>
      <c r="G13" s="19">
        <f t="shared" si="0"/>
        <v>592.9934780740323</v>
      </c>
      <c r="H13" s="20">
        <f t="shared" si="1"/>
        <v>2371.973912296129</v>
      </c>
    </row>
    <row r="14" spans="1:8" ht="13.5">
      <c r="A14" s="12"/>
      <c r="B14" s="13" t="s">
        <v>19</v>
      </c>
      <c r="C14" s="14">
        <v>4</v>
      </c>
      <c r="D14" s="15">
        <v>4</v>
      </c>
      <c r="E14" s="17">
        <v>6578.638078554424</v>
      </c>
      <c r="F14" s="18">
        <v>7159.024672801058</v>
      </c>
      <c r="G14" s="19">
        <f t="shared" si="0"/>
        <v>580.3865942466336</v>
      </c>
      <c r="H14" s="20">
        <f t="shared" si="1"/>
        <v>4643.092753973069</v>
      </c>
    </row>
    <row r="15" spans="1:8" ht="13.5">
      <c r="A15" s="12"/>
      <c r="B15" s="13" t="s">
        <v>19</v>
      </c>
      <c r="C15" s="14">
        <v>3</v>
      </c>
      <c r="D15" s="15">
        <v>111</v>
      </c>
      <c r="E15" s="17">
        <v>6382.516059179052</v>
      </c>
      <c r="F15" s="18">
        <v>6950.509391068988</v>
      </c>
      <c r="G15" s="19">
        <f t="shared" si="0"/>
        <v>567.9933318899366</v>
      </c>
      <c r="H15" s="20">
        <f t="shared" si="1"/>
        <v>126094.51967956593</v>
      </c>
    </row>
    <row r="16" spans="1:8" ht="13.5">
      <c r="A16" s="12"/>
      <c r="B16" s="13" t="s">
        <v>19</v>
      </c>
      <c r="C16" s="14">
        <v>2</v>
      </c>
      <c r="D16" s="15">
        <v>7</v>
      </c>
      <c r="E16" s="17">
        <v>6192.258965416556</v>
      </c>
      <c r="F16" s="18">
        <v>6748.067369969891</v>
      </c>
      <c r="G16" s="19">
        <f t="shared" si="0"/>
        <v>555.8084045533351</v>
      </c>
      <c r="H16" s="20">
        <f t="shared" si="1"/>
        <v>7781.317663746691</v>
      </c>
    </row>
    <row r="17" spans="1:8" ht="14.25" thickBot="1">
      <c r="A17" s="21"/>
      <c r="B17" s="22" t="s">
        <v>19</v>
      </c>
      <c r="C17" s="23">
        <v>1</v>
      </c>
      <c r="D17" s="24">
        <f>12-3</f>
        <v>9</v>
      </c>
      <c r="E17" s="26">
        <v>6007.691098074326</v>
      </c>
      <c r="F17" s="27">
        <v>6551.521718417371</v>
      </c>
      <c r="G17" s="28">
        <f t="shared" si="0"/>
        <v>543.8306203430448</v>
      </c>
      <c r="H17" s="29">
        <f t="shared" si="1"/>
        <v>9788.951166174806</v>
      </c>
    </row>
    <row r="18" spans="1:8" ht="13.5">
      <c r="A18" s="3"/>
      <c r="B18" s="4" t="s">
        <v>15</v>
      </c>
      <c r="C18" s="5">
        <v>15</v>
      </c>
      <c r="D18" s="6">
        <v>109</v>
      </c>
      <c r="E18" s="8">
        <v>5828.634929780899</v>
      </c>
      <c r="F18" s="9">
        <v>6360.7006974925935</v>
      </c>
      <c r="G18" s="10">
        <f t="shared" si="0"/>
        <v>532.0657677116942</v>
      </c>
      <c r="H18" s="11">
        <f t="shared" si="1"/>
        <v>115990.33736114934</v>
      </c>
    </row>
    <row r="19" spans="1:8" ht="13.5">
      <c r="A19" s="12"/>
      <c r="B19" s="13" t="s">
        <v>15</v>
      </c>
      <c r="C19" s="14">
        <v>14</v>
      </c>
      <c r="D19" s="15">
        <v>0</v>
      </c>
      <c r="E19" s="17">
        <v>5654.937268136795</v>
      </c>
      <c r="F19" s="18">
        <v>6175.437570381158</v>
      </c>
      <c r="G19" s="19">
        <f t="shared" si="0"/>
        <v>520.5003022443634</v>
      </c>
      <c r="H19" s="20">
        <f t="shared" si="1"/>
        <v>0</v>
      </c>
    </row>
    <row r="20" spans="1:8" ht="13.5">
      <c r="A20" s="12"/>
      <c r="B20" s="13" t="s">
        <v>15</v>
      </c>
      <c r="C20" s="14">
        <v>13</v>
      </c>
      <c r="D20" s="15">
        <v>0</v>
      </c>
      <c r="E20" s="17">
        <v>5486.431182268733</v>
      </c>
      <c r="F20" s="18">
        <v>5995.570456680736</v>
      </c>
      <c r="G20" s="19">
        <f t="shared" si="0"/>
        <v>509.13927441200303</v>
      </c>
      <c r="H20" s="20">
        <f t="shared" si="1"/>
        <v>0</v>
      </c>
    </row>
    <row r="21" spans="1:8" ht="13.5">
      <c r="A21" s="12"/>
      <c r="B21" s="13" t="s">
        <v>15</v>
      </c>
      <c r="C21" s="14">
        <v>12</v>
      </c>
      <c r="D21" s="15">
        <v>0</v>
      </c>
      <c r="E21" s="17">
        <v>5322.956332688091</v>
      </c>
      <c r="F21" s="18">
        <v>5820.942190952171</v>
      </c>
      <c r="G21" s="19">
        <f t="shared" si="0"/>
        <v>497.98585826408</v>
      </c>
      <c r="H21" s="20">
        <f t="shared" si="1"/>
        <v>0</v>
      </c>
    </row>
    <row r="22" spans="1:8" ht="13.5">
      <c r="A22" s="12"/>
      <c r="B22" s="13" t="s">
        <v>15</v>
      </c>
      <c r="C22" s="14">
        <v>11</v>
      </c>
      <c r="D22" s="15">
        <v>0</v>
      </c>
      <c r="E22" s="17">
        <v>5164.370544357369</v>
      </c>
      <c r="F22" s="18">
        <v>5651.4001853904565</v>
      </c>
      <c r="G22" s="19">
        <f t="shared" si="0"/>
        <v>487.0296410330875</v>
      </c>
      <c r="H22" s="20">
        <f t="shared" si="1"/>
        <v>0</v>
      </c>
    </row>
    <row r="23" spans="1:8" ht="13.5">
      <c r="A23" s="12"/>
      <c r="B23" s="13" t="s">
        <v>16</v>
      </c>
      <c r="C23" s="14">
        <v>10</v>
      </c>
      <c r="D23" s="15">
        <v>0</v>
      </c>
      <c r="E23" s="17">
        <v>4901.386722987105</v>
      </c>
      <c r="F23" s="18">
        <v>5346.6416134252195</v>
      </c>
      <c r="G23" s="19">
        <f t="shared" si="0"/>
        <v>445.25489043811467</v>
      </c>
      <c r="H23" s="20">
        <f t="shared" si="1"/>
        <v>0</v>
      </c>
    </row>
    <row r="24" spans="1:8" ht="13.5">
      <c r="A24" s="12" t="s">
        <v>20</v>
      </c>
      <c r="B24" s="13" t="s">
        <v>16</v>
      </c>
      <c r="C24" s="14">
        <v>9</v>
      </c>
      <c r="D24" s="15">
        <v>0</v>
      </c>
      <c r="E24" s="17">
        <v>4755.3098875602955</v>
      </c>
      <c r="F24" s="18">
        <v>5190.914187791475</v>
      </c>
      <c r="G24" s="19">
        <f t="shared" si="0"/>
        <v>435.6043002311799</v>
      </c>
      <c r="H24" s="20">
        <f t="shared" si="1"/>
        <v>0</v>
      </c>
    </row>
    <row r="25" spans="1:8" ht="13.5">
      <c r="A25" s="12" t="s">
        <v>18</v>
      </c>
      <c r="B25" s="13" t="s">
        <v>16</v>
      </c>
      <c r="C25" s="14">
        <v>8</v>
      </c>
      <c r="D25" s="15">
        <v>0</v>
      </c>
      <c r="E25" s="17">
        <v>4613.60584967019</v>
      </c>
      <c r="F25" s="18">
        <v>5039.722512418908</v>
      </c>
      <c r="G25" s="19">
        <f t="shared" si="0"/>
        <v>426.1166627487182</v>
      </c>
      <c r="H25" s="20">
        <f t="shared" si="1"/>
        <v>0</v>
      </c>
    </row>
    <row r="26" spans="1:8" ht="13.5">
      <c r="A26" s="12"/>
      <c r="B26" s="13" t="s">
        <v>16</v>
      </c>
      <c r="C26" s="14">
        <v>7</v>
      </c>
      <c r="D26" s="15">
        <v>4</v>
      </c>
      <c r="E26" s="17">
        <v>4476.130860262319</v>
      </c>
      <c r="F26" s="18">
        <v>4892.93447807661</v>
      </c>
      <c r="G26" s="19">
        <f t="shared" si="0"/>
        <v>416.8036178142902</v>
      </c>
      <c r="H26" s="20">
        <f t="shared" si="1"/>
        <v>3334.4289425143215</v>
      </c>
    </row>
    <row r="27" spans="1:8" ht="13.5">
      <c r="A27" s="12"/>
      <c r="B27" s="13" t="s">
        <v>16</v>
      </c>
      <c r="C27" s="14">
        <v>6</v>
      </c>
      <c r="D27" s="15">
        <v>0</v>
      </c>
      <c r="E27" s="17">
        <v>4342.764606468271</v>
      </c>
      <c r="F27" s="18">
        <v>4750.421823375349</v>
      </c>
      <c r="G27" s="19">
        <f t="shared" si="0"/>
        <v>407.6572169070778</v>
      </c>
      <c r="H27" s="20">
        <f t="shared" si="1"/>
        <v>0</v>
      </c>
    </row>
    <row r="28" spans="1:8" ht="13.5">
      <c r="A28" s="12"/>
      <c r="B28" s="13" t="s">
        <v>19</v>
      </c>
      <c r="C28" s="14">
        <v>5</v>
      </c>
      <c r="D28" s="15">
        <v>1</v>
      </c>
      <c r="E28" s="17">
        <v>4121.651712382471</v>
      </c>
      <c r="F28" s="18">
        <v>4494.249596381598</v>
      </c>
      <c r="G28" s="19">
        <f t="shared" si="0"/>
        <v>372.5978839991276</v>
      </c>
      <c r="H28" s="20">
        <f t="shared" si="1"/>
        <v>745.1957679982552</v>
      </c>
    </row>
    <row r="29" spans="1:8" ht="13.5">
      <c r="A29" s="12"/>
      <c r="B29" s="13" t="s">
        <v>19</v>
      </c>
      <c r="C29" s="14">
        <v>4</v>
      </c>
      <c r="D29" s="15">
        <v>9</v>
      </c>
      <c r="E29" s="17">
        <v>3998.807916876185</v>
      </c>
      <c r="F29" s="18">
        <v>4363.34912270058</v>
      </c>
      <c r="G29" s="19">
        <f t="shared" si="0"/>
        <v>364.54120582439464</v>
      </c>
      <c r="H29" s="20">
        <f t="shared" si="1"/>
        <v>6561.7417048391035</v>
      </c>
    </row>
    <row r="30" spans="1:8" ht="13.5">
      <c r="A30" s="12"/>
      <c r="B30" s="13" t="s">
        <v>19</v>
      </c>
      <c r="C30" s="14">
        <v>3</v>
      </c>
      <c r="D30" s="15">
        <v>142</v>
      </c>
      <c r="E30" s="17">
        <v>3879.6366132778494</v>
      </c>
      <c r="F30" s="18">
        <v>4236.261284175321</v>
      </c>
      <c r="G30" s="19">
        <f t="shared" si="0"/>
        <v>356.62467089747133</v>
      </c>
      <c r="H30" s="20">
        <f t="shared" si="1"/>
        <v>101281.40653488185</v>
      </c>
    </row>
    <row r="31" spans="1:8" ht="13.5">
      <c r="A31" s="12"/>
      <c r="B31" s="13" t="s">
        <v>19</v>
      </c>
      <c r="C31" s="14">
        <v>2</v>
      </c>
      <c r="D31" s="15">
        <v>3</v>
      </c>
      <c r="E31" s="17">
        <v>3764.0279725027667</v>
      </c>
      <c r="F31" s="18">
        <v>4112.875033179923</v>
      </c>
      <c r="G31" s="19">
        <f t="shared" si="0"/>
        <v>348.84706067715615</v>
      </c>
      <c r="H31" s="20">
        <f t="shared" si="1"/>
        <v>2093.082364062937</v>
      </c>
    </row>
    <row r="32" spans="1:8" ht="14.25" thickBot="1">
      <c r="A32" s="21"/>
      <c r="B32" s="22" t="s">
        <v>19</v>
      </c>
      <c r="C32" s="23">
        <v>1</v>
      </c>
      <c r="D32" s="24">
        <v>8</v>
      </c>
      <c r="E32" s="26">
        <v>3651.8746839832684</v>
      </c>
      <c r="F32" s="27">
        <v>3993.082556485362</v>
      </c>
      <c r="G32" s="28">
        <f t="shared" si="0"/>
        <v>341.2078725020938</v>
      </c>
      <c r="H32" s="29">
        <f t="shared" si="1"/>
        <v>5459.3259600335</v>
      </c>
    </row>
    <row r="33" spans="1:8" ht="13.5">
      <c r="A33" s="3"/>
      <c r="B33" s="4" t="s">
        <v>15</v>
      </c>
      <c r="C33" s="5">
        <v>15</v>
      </c>
      <c r="D33" s="6">
        <v>0</v>
      </c>
      <c r="E33" s="8">
        <v>3457.636446776669</v>
      </c>
      <c r="F33" s="9">
        <v>3767.0590155522286</v>
      </c>
      <c r="G33" s="10">
        <f t="shared" si="0"/>
        <v>309.42256877555974</v>
      </c>
      <c r="H33" s="11">
        <f t="shared" si="1"/>
        <v>0</v>
      </c>
    </row>
    <row r="34" spans="1:8" ht="13.5">
      <c r="A34" s="12"/>
      <c r="B34" s="13" t="s">
        <v>15</v>
      </c>
      <c r="C34" s="14">
        <v>14</v>
      </c>
      <c r="D34" s="15">
        <v>0</v>
      </c>
      <c r="E34" s="17">
        <v>3313.6947724178644</v>
      </c>
      <c r="F34" s="18">
        <v>3604.841163207874</v>
      </c>
      <c r="G34" s="19">
        <f t="shared" si="0"/>
        <v>291.1463907900097</v>
      </c>
      <c r="H34" s="20">
        <f t="shared" si="1"/>
        <v>0</v>
      </c>
    </row>
    <row r="35" spans="1:8" ht="13.5">
      <c r="A35" s="12"/>
      <c r="B35" s="13" t="s">
        <v>15</v>
      </c>
      <c r="C35" s="14">
        <v>13</v>
      </c>
      <c r="D35" s="15">
        <v>0</v>
      </c>
      <c r="E35" s="17">
        <v>3175.7852011654213</v>
      </c>
      <c r="F35" s="18">
        <v>3449.6087686199758</v>
      </c>
      <c r="G35" s="19">
        <f t="shared" si="0"/>
        <v>273.82356745455445</v>
      </c>
      <c r="H35" s="20">
        <f t="shared" si="1"/>
        <v>0</v>
      </c>
    </row>
    <row r="36" spans="1:8" ht="13.5">
      <c r="A36" s="12"/>
      <c r="B36" s="13" t="s">
        <v>15</v>
      </c>
      <c r="C36" s="14">
        <v>12</v>
      </c>
      <c r="D36" s="15">
        <v>0</v>
      </c>
      <c r="E36" s="17">
        <v>3043.653062933417</v>
      </c>
      <c r="F36" s="18">
        <v>3301.0610226028475</v>
      </c>
      <c r="G36" s="19">
        <f t="shared" si="0"/>
        <v>257.4079596694305</v>
      </c>
      <c r="H36" s="20">
        <f t="shared" si="1"/>
        <v>0</v>
      </c>
    </row>
    <row r="37" spans="1:8" ht="13.5">
      <c r="A37" s="12"/>
      <c r="B37" s="13" t="s">
        <v>15</v>
      </c>
      <c r="C37" s="14">
        <v>11</v>
      </c>
      <c r="D37" s="15">
        <v>0</v>
      </c>
      <c r="E37" s="17">
        <v>2917.0566940989643</v>
      </c>
      <c r="F37" s="18">
        <v>3158.9100694764093</v>
      </c>
      <c r="G37" s="19">
        <f t="shared" si="0"/>
        <v>241.853375377445</v>
      </c>
      <c r="H37" s="20">
        <f t="shared" si="1"/>
        <v>0</v>
      </c>
    </row>
    <row r="38" spans="1:8" ht="13.5">
      <c r="A38" s="12"/>
      <c r="B38" s="13" t="s">
        <v>16</v>
      </c>
      <c r="C38" s="14">
        <v>10</v>
      </c>
      <c r="D38" s="15">
        <v>0</v>
      </c>
      <c r="E38" s="17">
        <v>2769.0356368012904</v>
      </c>
      <c r="F38" s="18">
        <v>2988.562033563301</v>
      </c>
      <c r="G38" s="19">
        <f t="shared" si="0"/>
        <v>219.5263967620108</v>
      </c>
      <c r="H38" s="20">
        <f t="shared" si="1"/>
        <v>0</v>
      </c>
    </row>
    <row r="39" spans="1:8" ht="13.5">
      <c r="A39" s="12" t="s">
        <v>21</v>
      </c>
      <c r="B39" s="13" t="s">
        <v>16</v>
      </c>
      <c r="C39" s="14">
        <v>9</v>
      </c>
      <c r="D39" s="15">
        <v>0</v>
      </c>
      <c r="E39" s="17">
        <v>2653.9718229677424</v>
      </c>
      <c r="F39" s="18">
        <v>2859.8679747017236</v>
      </c>
      <c r="G39" s="19">
        <f t="shared" si="0"/>
        <v>205.89615173398124</v>
      </c>
      <c r="H39" s="20">
        <f t="shared" si="1"/>
        <v>0</v>
      </c>
    </row>
    <row r="40" spans="1:8" ht="13.5">
      <c r="A40" s="12" t="s">
        <v>18</v>
      </c>
      <c r="B40" s="13" t="s">
        <v>16</v>
      </c>
      <c r="C40" s="14">
        <v>8</v>
      </c>
      <c r="D40" s="15">
        <v>0</v>
      </c>
      <c r="E40" s="17">
        <v>2543.7196625528636</v>
      </c>
      <c r="F40" s="18">
        <v>2736.7157652648075</v>
      </c>
      <c r="G40" s="19">
        <f t="shared" si="0"/>
        <v>192.99610271194388</v>
      </c>
      <c r="H40" s="20">
        <f t="shared" si="1"/>
        <v>0</v>
      </c>
    </row>
    <row r="41" spans="1:8" ht="13.5">
      <c r="A41" s="12"/>
      <c r="B41" s="13" t="s">
        <v>16</v>
      </c>
      <c r="C41" s="14">
        <v>7</v>
      </c>
      <c r="D41" s="15">
        <v>0</v>
      </c>
      <c r="E41" s="17">
        <v>2438.0758112467597</v>
      </c>
      <c r="F41" s="18">
        <v>2618.866761018955</v>
      </c>
      <c r="G41" s="19">
        <f t="shared" si="0"/>
        <v>180.7909497721953</v>
      </c>
      <c r="H41" s="20">
        <f t="shared" si="1"/>
        <v>0</v>
      </c>
    </row>
    <row r="42" spans="1:8" ht="13.5">
      <c r="A42" s="12"/>
      <c r="B42" s="13" t="s">
        <v>16</v>
      </c>
      <c r="C42" s="14">
        <v>6</v>
      </c>
      <c r="D42" s="15">
        <v>0</v>
      </c>
      <c r="E42" s="17">
        <v>2336.8566067433107</v>
      </c>
      <c r="F42" s="18">
        <v>2506.092594276512</v>
      </c>
      <c r="G42" s="19">
        <f t="shared" si="0"/>
        <v>169.2359875332013</v>
      </c>
      <c r="H42" s="20">
        <f t="shared" si="1"/>
        <v>0</v>
      </c>
    </row>
    <row r="43" spans="1:8" ht="13.5">
      <c r="A43" s="12"/>
      <c r="B43" s="13" t="s">
        <v>19</v>
      </c>
      <c r="C43" s="14">
        <v>5</v>
      </c>
      <c r="D43" s="15">
        <v>0</v>
      </c>
      <c r="E43" s="17">
        <v>2218.6654672689792</v>
      </c>
      <c r="F43" s="18">
        <v>2370.948528170778</v>
      </c>
      <c r="G43" s="19">
        <f t="shared" si="0"/>
        <v>152.28306090179876</v>
      </c>
      <c r="H43" s="20">
        <f t="shared" si="1"/>
        <v>0</v>
      </c>
    </row>
    <row r="44" spans="1:8" ht="13.5">
      <c r="A44" s="12"/>
      <c r="B44" s="13" t="s">
        <v>19</v>
      </c>
      <c r="C44" s="14">
        <v>4</v>
      </c>
      <c r="D44" s="15">
        <v>0</v>
      </c>
      <c r="E44" s="17">
        <v>2126.643993941607</v>
      </c>
      <c r="F44" s="18">
        <v>2268.850266192132</v>
      </c>
      <c r="G44" s="19">
        <f t="shared" si="0"/>
        <v>142.20627225052522</v>
      </c>
      <c r="H44" s="20">
        <f t="shared" si="1"/>
        <v>0</v>
      </c>
    </row>
    <row r="45" spans="1:8" ht="13.5">
      <c r="A45" s="12"/>
      <c r="B45" s="13" t="s">
        <v>19</v>
      </c>
      <c r="C45" s="14">
        <v>3</v>
      </c>
      <c r="D45" s="15">
        <v>0</v>
      </c>
      <c r="E45" s="17">
        <v>2038.463547695318</v>
      </c>
      <c r="F45" s="18">
        <v>2171.148580088165</v>
      </c>
      <c r="G45" s="19">
        <f t="shared" si="0"/>
        <v>132.685032392847</v>
      </c>
      <c r="H45" s="20">
        <f t="shared" si="1"/>
        <v>0</v>
      </c>
    </row>
    <row r="46" spans="1:8" ht="13.5">
      <c r="A46" s="12"/>
      <c r="B46" s="13" t="s">
        <v>19</v>
      </c>
      <c r="C46" s="14">
        <v>2</v>
      </c>
      <c r="D46" s="15">
        <v>0</v>
      </c>
      <c r="E46" s="17">
        <v>1953.9679465026966</v>
      </c>
      <c r="F46" s="18">
        <v>2077.654143625038</v>
      </c>
      <c r="G46" s="19">
        <f t="shared" si="0"/>
        <v>123.68619712234158</v>
      </c>
      <c r="H46" s="20">
        <f t="shared" si="1"/>
        <v>0</v>
      </c>
    </row>
    <row r="47" spans="1:8" ht="14.25" thickBot="1">
      <c r="A47" s="21"/>
      <c r="B47" s="22" t="s">
        <v>19</v>
      </c>
      <c r="C47" s="23">
        <v>1</v>
      </c>
      <c r="D47" s="24">
        <v>0</v>
      </c>
      <c r="E47" s="26">
        <v>1873.0044366532984</v>
      </c>
      <c r="F47" s="27">
        <v>1988.1857833732429</v>
      </c>
      <c r="G47" s="28">
        <f t="shared" si="0"/>
        <v>115.18134671994449</v>
      </c>
      <c r="H47" s="29">
        <f t="shared" si="1"/>
        <v>0</v>
      </c>
    </row>
    <row r="48" spans="1:8" ht="13.5" thickBot="1">
      <c r="A48" s="149" t="s">
        <v>22</v>
      </c>
      <c r="B48" s="150"/>
      <c r="C48" s="151"/>
      <c r="D48" s="30">
        <f>SUM(D3:D47)</f>
        <v>467</v>
      </c>
      <c r="E48" s="152" t="s">
        <v>23</v>
      </c>
      <c r="F48" s="153"/>
      <c r="G48" s="153"/>
      <c r="H48" s="32">
        <f>SUM(H3:H47)</f>
        <v>481981.17651609494</v>
      </c>
    </row>
    <row r="50" spans="1:4" ht="12.75">
      <c r="A50" s="134" t="s">
        <v>100</v>
      </c>
      <c r="B50" s="134"/>
      <c r="C50" s="134"/>
      <c r="D50" s="134"/>
    </row>
    <row r="51" ht="12.75">
      <c r="A51" s="47"/>
    </row>
    <row r="52" ht="12.75">
      <c r="A52" t="s">
        <v>59</v>
      </c>
    </row>
    <row r="53" ht="12.75">
      <c r="A53" s="33" t="s">
        <v>61</v>
      </c>
    </row>
    <row r="54" ht="12.75">
      <c r="A54" s="33" t="s">
        <v>98</v>
      </c>
    </row>
    <row r="55" ht="12.75">
      <c r="A55" s="33" t="s">
        <v>99</v>
      </c>
    </row>
    <row r="57" ht="12.75">
      <c r="A57" t="s">
        <v>25</v>
      </c>
    </row>
    <row r="58" ht="12.75">
      <c r="A58" s="58" t="s">
        <v>60</v>
      </c>
    </row>
  </sheetData>
  <mergeCells count="2">
    <mergeCell ref="A48:C48"/>
    <mergeCell ref="E48:G4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9" r:id="rId1"/>
  <headerFooter alignWithMargins="0">
    <oddHeader>&amp;C&amp;F
&amp;A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workbookViewId="0" topLeftCell="A19">
      <selection activeCell="A49" sqref="A49"/>
    </sheetView>
  </sheetViews>
  <sheetFormatPr defaultColWidth="9.140625" defaultRowHeight="12.75"/>
  <cols>
    <col min="1" max="1" width="19.57421875" style="0" customWidth="1"/>
    <col min="2" max="2" width="11.7109375" style="0" bestFit="1" customWidth="1"/>
    <col min="3" max="3" width="13.8515625" style="0" bestFit="1" customWidth="1"/>
    <col min="4" max="4" width="14.28125" style="0" bestFit="1" customWidth="1"/>
    <col min="5" max="5" width="9.8515625" style="0" bestFit="1" customWidth="1"/>
    <col min="6" max="6" width="16.140625" style="0" bestFit="1" customWidth="1"/>
  </cols>
  <sheetData>
    <row r="1" spans="1:6" ht="12.75">
      <c r="A1" s="156" t="s">
        <v>30</v>
      </c>
      <c r="B1" s="159" t="s">
        <v>43</v>
      </c>
      <c r="C1" s="160"/>
      <c r="D1" s="161" t="s">
        <v>45</v>
      </c>
      <c r="E1" s="161" t="s">
        <v>46</v>
      </c>
      <c r="F1" s="154" t="s">
        <v>31</v>
      </c>
    </row>
    <row r="2" spans="1:6" ht="12.75">
      <c r="A2" s="157"/>
      <c r="B2" s="37" t="s">
        <v>42</v>
      </c>
      <c r="C2" s="37" t="s">
        <v>44</v>
      </c>
      <c r="D2" s="162"/>
      <c r="E2" s="162"/>
      <c r="F2" s="155"/>
    </row>
    <row r="3" spans="1:6" ht="13.5" thickBot="1">
      <c r="A3" s="158"/>
      <c r="B3" s="65">
        <v>2008</v>
      </c>
      <c r="C3" s="66">
        <f>B3</f>
        <v>2008</v>
      </c>
      <c r="D3" s="66">
        <f>B3</f>
        <v>2008</v>
      </c>
      <c r="E3" s="66">
        <f>B3</f>
        <v>2008</v>
      </c>
      <c r="F3" s="67">
        <f>B3</f>
        <v>2008</v>
      </c>
    </row>
    <row r="4" spans="1:6" ht="12.75">
      <c r="A4" s="61" t="s">
        <v>32</v>
      </c>
      <c r="B4" s="62">
        <v>1</v>
      </c>
      <c r="C4" s="63">
        <v>0</v>
      </c>
      <c r="D4" s="63">
        <v>0</v>
      </c>
      <c r="E4" s="63">
        <v>0</v>
      </c>
      <c r="F4" s="64">
        <v>1</v>
      </c>
    </row>
    <row r="5" spans="1:6" ht="12.75">
      <c r="A5" s="60" t="s">
        <v>33</v>
      </c>
      <c r="B5" s="37">
        <v>5</v>
      </c>
      <c r="C5" s="35">
        <v>0</v>
      </c>
      <c r="D5" s="35">
        <v>0</v>
      </c>
      <c r="E5" s="35">
        <v>0</v>
      </c>
      <c r="F5" s="36">
        <v>5</v>
      </c>
    </row>
    <row r="6" spans="1:6" ht="12.75">
      <c r="A6" s="60" t="s">
        <v>34</v>
      </c>
      <c r="B6" s="37">
        <v>25</v>
      </c>
      <c r="C6" s="35">
        <v>0</v>
      </c>
      <c r="D6" s="35">
        <v>0</v>
      </c>
      <c r="E6" s="35">
        <v>0</v>
      </c>
      <c r="F6" s="36">
        <v>25</v>
      </c>
    </row>
    <row r="7" spans="1:6" ht="12.75">
      <c r="A7" s="60" t="s">
        <v>35</v>
      </c>
      <c r="B7" s="37">
        <v>4</v>
      </c>
      <c r="C7" s="35">
        <v>0</v>
      </c>
      <c r="D7" s="35">
        <v>0</v>
      </c>
      <c r="E7" s="35">
        <v>0</v>
      </c>
      <c r="F7" s="36">
        <v>4</v>
      </c>
    </row>
    <row r="8" spans="1:6" ht="12.75">
      <c r="A8" s="60" t="s">
        <v>36</v>
      </c>
      <c r="B8" s="37">
        <v>81</v>
      </c>
      <c r="C8" s="35">
        <v>0</v>
      </c>
      <c r="D8" s="35">
        <v>0</v>
      </c>
      <c r="E8" s="35">
        <v>0</v>
      </c>
      <c r="F8" s="36">
        <v>81</v>
      </c>
    </row>
    <row r="9" spans="1:6" ht="12.75">
      <c r="A9" s="60" t="s">
        <v>37</v>
      </c>
      <c r="B9" s="37">
        <v>8</v>
      </c>
      <c r="C9" s="35">
        <v>0</v>
      </c>
      <c r="D9" s="35">
        <v>0</v>
      </c>
      <c r="E9" s="35">
        <v>0</v>
      </c>
      <c r="F9" s="36">
        <v>8</v>
      </c>
    </row>
    <row r="10" spans="1:6" ht="12.75">
      <c r="A10" s="60" t="s">
        <v>38</v>
      </c>
      <c r="B10" s="37">
        <v>4</v>
      </c>
      <c r="C10" s="35">
        <v>0</v>
      </c>
      <c r="D10" s="35">
        <v>0</v>
      </c>
      <c r="E10" s="35">
        <v>0</v>
      </c>
      <c r="F10" s="36">
        <v>4</v>
      </c>
    </row>
    <row r="11" spans="1:6" ht="12.75">
      <c r="A11" s="60" t="s">
        <v>39</v>
      </c>
      <c r="B11" s="37">
        <v>1</v>
      </c>
      <c r="C11" s="35">
        <v>0</v>
      </c>
      <c r="D11" s="35">
        <v>0</v>
      </c>
      <c r="E11" s="35">
        <v>0</v>
      </c>
      <c r="F11" s="36">
        <v>1</v>
      </c>
    </row>
    <row r="12" spans="1:6" ht="12.75">
      <c r="A12" s="60" t="s">
        <v>40</v>
      </c>
      <c r="B12" s="37">
        <v>0</v>
      </c>
      <c r="C12" s="35">
        <v>0</v>
      </c>
      <c r="D12" s="35">
        <v>0</v>
      </c>
      <c r="E12" s="35">
        <v>0</v>
      </c>
      <c r="F12" s="36">
        <v>0</v>
      </c>
    </row>
    <row r="13" spans="1:6" ht="13.5" thickBot="1">
      <c r="A13" s="72" t="s">
        <v>41</v>
      </c>
      <c r="B13" s="73">
        <v>102</v>
      </c>
      <c r="C13" s="74">
        <v>0</v>
      </c>
      <c r="D13" s="74">
        <v>0</v>
      </c>
      <c r="E13" s="74">
        <v>0</v>
      </c>
      <c r="F13" s="75">
        <v>102</v>
      </c>
    </row>
    <row r="14" spans="1:6" ht="13.5" thickBot="1">
      <c r="A14" s="76" t="s">
        <v>31</v>
      </c>
      <c r="B14" s="77">
        <f>SUM(B4:B13)</f>
        <v>231</v>
      </c>
      <c r="C14" s="78">
        <f>SUM(C4:C13)</f>
        <v>0</v>
      </c>
      <c r="D14" s="78">
        <f>SUM(D4:D13)</f>
        <v>0</v>
      </c>
      <c r="E14" s="78">
        <f>SUM(E4:E13)</f>
        <v>0</v>
      </c>
      <c r="F14" s="79">
        <f>SUM(F4:F13)</f>
        <v>231</v>
      </c>
    </row>
    <row r="15" spans="1:6" ht="13.5" thickBot="1">
      <c r="A15" s="38"/>
      <c r="B15" s="39"/>
      <c r="C15" s="39"/>
      <c r="D15" s="39"/>
      <c r="E15" s="39"/>
      <c r="F15" s="40"/>
    </row>
    <row r="16" spans="1:6" ht="13.5" thickBot="1">
      <c r="A16" s="163" t="s">
        <v>50</v>
      </c>
      <c r="B16" s="164"/>
      <c r="C16" s="164"/>
      <c r="D16" s="164"/>
      <c r="E16" s="164"/>
      <c r="F16" s="165"/>
    </row>
    <row r="17" spans="1:6" ht="12.75">
      <c r="A17" s="69" t="s">
        <v>47</v>
      </c>
      <c r="B17" s="80" t="s">
        <v>49</v>
      </c>
      <c r="C17" s="68" t="s">
        <v>7</v>
      </c>
      <c r="D17" s="69" t="s">
        <v>7</v>
      </c>
      <c r="E17" s="68" t="s">
        <v>8</v>
      </c>
      <c r="F17" s="69" t="s">
        <v>9</v>
      </c>
    </row>
    <row r="18" spans="1:6" ht="14.25" thickBot="1">
      <c r="A18" s="84" t="s">
        <v>48</v>
      </c>
      <c r="B18" s="81"/>
      <c r="C18" s="70" t="s">
        <v>74</v>
      </c>
      <c r="D18" s="71" t="s">
        <v>75</v>
      </c>
      <c r="E18" s="70" t="s">
        <v>14</v>
      </c>
      <c r="F18" s="71"/>
    </row>
    <row r="19" spans="1:6" ht="12.75">
      <c r="A19" s="85" t="s">
        <v>32</v>
      </c>
      <c r="B19" s="82">
        <f>B4</f>
        <v>1</v>
      </c>
      <c r="C19" s="41">
        <v>6508.26</v>
      </c>
      <c r="D19" s="41">
        <v>7596.394</v>
      </c>
      <c r="E19" s="42">
        <f aca="true" t="shared" si="0" ref="E19:E28">D19-C19</f>
        <v>1088.134</v>
      </c>
      <c r="F19" s="11">
        <f>E19*B19*2</f>
        <v>2176.268</v>
      </c>
    </row>
    <row r="20" spans="1:6" ht="12.75">
      <c r="A20" s="85" t="s">
        <v>33</v>
      </c>
      <c r="B20" s="82">
        <f aca="true" t="shared" si="1" ref="B20:B28">B5</f>
        <v>5</v>
      </c>
      <c r="C20" s="41">
        <v>5776.97</v>
      </c>
      <c r="D20" s="41">
        <v>6729.138000000001</v>
      </c>
      <c r="E20" s="43">
        <f t="shared" si="0"/>
        <v>952.1680000000006</v>
      </c>
      <c r="F20" s="20">
        <f aca="true" t="shared" si="2" ref="F20:F28">E20*B20*2</f>
        <v>9521.680000000006</v>
      </c>
    </row>
    <row r="21" spans="1:6" ht="12.75">
      <c r="A21" s="85" t="s">
        <v>34</v>
      </c>
      <c r="B21" s="82">
        <f t="shared" si="1"/>
        <v>25</v>
      </c>
      <c r="C21" s="41">
        <v>5088.83</v>
      </c>
      <c r="D21" s="41">
        <v>5919.381</v>
      </c>
      <c r="E21" s="43">
        <f t="shared" si="0"/>
        <v>830.5510000000004</v>
      </c>
      <c r="F21" s="20">
        <f t="shared" si="2"/>
        <v>41527.55000000002</v>
      </c>
    </row>
    <row r="22" spans="1:6" ht="12.75">
      <c r="A22" s="85" t="s">
        <v>35</v>
      </c>
      <c r="B22" s="82">
        <f t="shared" si="1"/>
        <v>4</v>
      </c>
      <c r="C22" s="41">
        <v>4441.68</v>
      </c>
      <c r="D22" s="41">
        <v>5164.809</v>
      </c>
      <c r="E22" s="43">
        <f t="shared" si="0"/>
        <v>723.1289999999999</v>
      </c>
      <c r="F22" s="20">
        <f t="shared" si="2"/>
        <v>5785.031999999999</v>
      </c>
    </row>
    <row r="23" spans="1:6" ht="12.75">
      <c r="A23" s="85" t="s">
        <v>36</v>
      </c>
      <c r="B23" s="82">
        <f t="shared" si="1"/>
        <v>81</v>
      </c>
      <c r="C23" s="41">
        <v>2816.2925999999998</v>
      </c>
      <c r="D23" s="41">
        <v>3072.355</v>
      </c>
      <c r="E23" s="43">
        <f t="shared" si="0"/>
        <v>256.06240000000025</v>
      </c>
      <c r="F23" s="20">
        <f t="shared" si="2"/>
        <v>41482.10880000004</v>
      </c>
    </row>
    <row r="24" spans="1:6" ht="12.75">
      <c r="A24" s="85" t="s">
        <v>37</v>
      </c>
      <c r="B24" s="82">
        <f t="shared" si="1"/>
        <v>8</v>
      </c>
      <c r="C24" s="41">
        <v>2090.55798</v>
      </c>
      <c r="D24" s="41">
        <v>2232.3795</v>
      </c>
      <c r="E24" s="43">
        <f t="shared" si="0"/>
        <v>141.82151999999996</v>
      </c>
      <c r="F24" s="20">
        <f t="shared" si="2"/>
        <v>2269.1443199999994</v>
      </c>
    </row>
    <row r="25" spans="1:6" ht="12.75">
      <c r="A25" s="85" t="s">
        <v>38</v>
      </c>
      <c r="B25" s="82">
        <f t="shared" si="1"/>
        <v>4</v>
      </c>
      <c r="C25" s="41">
        <v>1802.65256</v>
      </c>
      <c r="D25" s="41">
        <v>1939.8925</v>
      </c>
      <c r="E25" s="43">
        <f t="shared" si="0"/>
        <v>137.23993999999993</v>
      </c>
      <c r="F25" s="20">
        <f t="shared" si="2"/>
        <v>1097.9195199999995</v>
      </c>
    </row>
    <row r="26" spans="1:6" ht="12.75">
      <c r="A26" s="85" t="s">
        <v>39</v>
      </c>
      <c r="B26" s="82">
        <f t="shared" si="1"/>
        <v>1</v>
      </c>
      <c r="C26" s="41">
        <v>1300.2423400000002</v>
      </c>
      <c r="D26" s="41">
        <v>1379.0725000000002</v>
      </c>
      <c r="E26" s="43">
        <f t="shared" si="0"/>
        <v>78.83015999999998</v>
      </c>
      <c r="F26" s="20">
        <f t="shared" si="2"/>
        <v>157.66031999999996</v>
      </c>
    </row>
    <row r="27" spans="1:6" ht="12.75">
      <c r="A27" s="85" t="s">
        <v>40</v>
      </c>
      <c r="B27" s="82">
        <f t="shared" si="1"/>
        <v>0</v>
      </c>
      <c r="C27" s="41">
        <v>1103.2325799999999</v>
      </c>
      <c r="D27" s="41">
        <v>1185.0475</v>
      </c>
      <c r="E27" s="43">
        <f t="shared" si="0"/>
        <v>81.81492000000003</v>
      </c>
      <c r="F27" s="20">
        <f t="shared" si="2"/>
        <v>0</v>
      </c>
    </row>
    <row r="28" spans="1:6" ht="13.5" thickBot="1">
      <c r="A28" s="86" t="s">
        <v>41</v>
      </c>
      <c r="B28" s="82">
        <f t="shared" si="1"/>
        <v>102</v>
      </c>
      <c r="C28" s="44">
        <v>934.80286</v>
      </c>
      <c r="D28" s="44">
        <v>1019.1675</v>
      </c>
      <c r="E28" s="45">
        <f t="shared" si="0"/>
        <v>84.36464000000001</v>
      </c>
      <c r="F28" s="46">
        <f t="shared" si="2"/>
        <v>17210.386560000003</v>
      </c>
    </row>
    <row r="29" spans="1:6" ht="13.5" thickBot="1">
      <c r="A29" s="87" t="s">
        <v>31</v>
      </c>
      <c r="B29" s="83">
        <f>SUM(B19:B28)</f>
        <v>231</v>
      </c>
      <c r="C29" s="152" t="s">
        <v>23</v>
      </c>
      <c r="D29" s="153"/>
      <c r="E29" s="153"/>
      <c r="F29" s="32">
        <f>SUM(F19:F28)</f>
        <v>121227.74952000006</v>
      </c>
    </row>
    <row r="30" ht="13.5" thickBot="1"/>
    <row r="31" spans="1:6" ht="13.5" thickBot="1">
      <c r="A31" s="163" t="s">
        <v>51</v>
      </c>
      <c r="B31" s="164"/>
      <c r="C31" s="164"/>
      <c r="D31" s="164"/>
      <c r="E31" s="164"/>
      <c r="F31" s="165"/>
    </row>
    <row r="32" spans="1:6" ht="12.75">
      <c r="A32" s="69" t="s">
        <v>47</v>
      </c>
      <c r="B32" s="80" t="s">
        <v>49</v>
      </c>
      <c r="C32" s="68" t="s">
        <v>7</v>
      </c>
      <c r="D32" s="69" t="s">
        <v>7</v>
      </c>
      <c r="E32" s="68" t="s">
        <v>8</v>
      </c>
      <c r="F32" s="69" t="s">
        <v>9</v>
      </c>
    </row>
    <row r="33" spans="1:6" ht="14.25" thickBot="1">
      <c r="A33" s="84" t="s">
        <v>48</v>
      </c>
      <c r="B33" s="81"/>
      <c r="C33" s="70" t="s">
        <v>74</v>
      </c>
      <c r="D33" s="71" t="s">
        <v>75</v>
      </c>
      <c r="E33" s="70" t="s">
        <v>14</v>
      </c>
      <c r="F33" s="71"/>
    </row>
    <row r="34" spans="1:6" ht="12.75">
      <c r="A34" s="85" t="s">
        <v>32</v>
      </c>
      <c r="B34" s="82">
        <f aca="true" t="shared" si="3" ref="B34:B43">C4+D4</f>
        <v>0</v>
      </c>
      <c r="C34" s="41">
        <v>10907.64206</v>
      </c>
      <c r="D34" s="41">
        <v>11686.76</v>
      </c>
      <c r="E34" s="42">
        <f aca="true" t="shared" si="4" ref="E34:E43">D34-C34</f>
        <v>779.1179400000001</v>
      </c>
      <c r="F34" s="11">
        <f>E34*B34*2</f>
        <v>0</v>
      </c>
    </row>
    <row r="35" spans="1:6" ht="12.75">
      <c r="A35" s="85" t="s">
        <v>33</v>
      </c>
      <c r="B35" s="82">
        <f t="shared" si="3"/>
        <v>0</v>
      </c>
      <c r="C35" s="41">
        <v>9662.3527</v>
      </c>
      <c r="D35" s="41">
        <v>10352.52</v>
      </c>
      <c r="E35" s="43">
        <f t="shared" si="4"/>
        <v>690.167300000001</v>
      </c>
      <c r="F35" s="20">
        <f aca="true" t="shared" si="5" ref="F35:F43">E35*B35*2</f>
        <v>0</v>
      </c>
    </row>
    <row r="36" spans="1:6" ht="12.75">
      <c r="A36" s="85" t="s">
        <v>34</v>
      </c>
      <c r="B36" s="82">
        <f t="shared" si="3"/>
        <v>0</v>
      </c>
      <c r="C36" s="41">
        <v>8499.6241</v>
      </c>
      <c r="D36" s="41">
        <v>9106.74</v>
      </c>
      <c r="E36" s="43">
        <f t="shared" si="4"/>
        <v>607.1158999999989</v>
      </c>
      <c r="F36" s="20">
        <f t="shared" si="5"/>
        <v>0</v>
      </c>
    </row>
    <row r="37" spans="1:6" ht="12.75">
      <c r="A37" s="85" t="s">
        <v>35</v>
      </c>
      <c r="B37" s="82">
        <f t="shared" si="3"/>
        <v>0</v>
      </c>
      <c r="C37" s="41">
        <v>7416.13558</v>
      </c>
      <c r="D37" s="41">
        <v>7945.86</v>
      </c>
      <c r="E37" s="43">
        <f t="shared" si="4"/>
        <v>529.7244199999996</v>
      </c>
      <c r="F37" s="20">
        <f t="shared" si="5"/>
        <v>0</v>
      </c>
    </row>
    <row r="38" spans="1:6" ht="12.75">
      <c r="A38" s="85" t="s">
        <v>36</v>
      </c>
      <c r="B38" s="82">
        <f t="shared" si="3"/>
        <v>0</v>
      </c>
      <c r="C38" s="41">
        <v>4726.699</v>
      </c>
      <c r="D38" s="41">
        <v>4726.699</v>
      </c>
      <c r="E38" s="43">
        <f t="shared" si="4"/>
        <v>0</v>
      </c>
      <c r="F38" s="20">
        <f t="shared" si="5"/>
        <v>0</v>
      </c>
    </row>
    <row r="39" spans="1:6" ht="12.75">
      <c r="A39" s="85" t="s">
        <v>37</v>
      </c>
      <c r="B39" s="82">
        <f t="shared" si="3"/>
        <v>0</v>
      </c>
      <c r="C39" s="41">
        <v>3434.4343</v>
      </c>
      <c r="D39" s="41">
        <v>3434.4343</v>
      </c>
      <c r="E39" s="43">
        <f t="shared" si="4"/>
        <v>0</v>
      </c>
      <c r="F39" s="20">
        <f t="shared" si="5"/>
        <v>0</v>
      </c>
    </row>
    <row r="40" spans="1:6" ht="12.75">
      <c r="A40" s="85" t="s">
        <v>38</v>
      </c>
      <c r="B40" s="82">
        <f t="shared" si="3"/>
        <v>0</v>
      </c>
      <c r="C40" s="41">
        <v>2984.449</v>
      </c>
      <c r="D40" s="41">
        <v>2984.449</v>
      </c>
      <c r="E40" s="43">
        <f t="shared" si="4"/>
        <v>0</v>
      </c>
      <c r="F40" s="20">
        <f t="shared" si="5"/>
        <v>0</v>
      </c>
    </row>
    <row r="41" spans="1:6" ht="12.75">
      <c r="A41" s="85" t="s">
        <v>39</v>
      </c>
      <c r="B41" s="82">
        <f t="shared" si="3"/>
        <v>0</v>
      </c>
      <c r="C41" s="41">
        <v>2121.6464</v>
      </c>
      <c r="D41" s="41">
        <v>2121.6464</v>
      </c>
      <c r="E41" s="43">
        <f t="shared" si="4"/>
        <v>0</v>
      </c>
      <c r="F41" s="20">
        <f t="shared" si="5"/>
        <v>0</v>
      </c>
    </row>
    <row r="42" spans="1:6" ht="12.75">
      <c r="A42" s="85" t="s">
        <v>40</v>
      </c>
      <c r="B42" s="82">
        <f t="shared" si="3"/>
        <v>0</v>
      </c>
      <c r="C42" s="41">
        <v>1823.1509999999998</v>
      </c>
      <c r="D42" s="41">
        <v>1823.1509999999998</v>
      </c>
      <c r="E42" s="43">
        <f t="shared" si="4"/>
        <v>0</v>
      </c>
      <c r="F42" s="20">
        <f t="shared" si="5"/>
        <v>0</v>
      </c>
    </row>
    <row r="43" spans="1:6" ht="13.5" thickBot="1">
      <c r="A43" s="86" t="s">
        <v>41</v>
      </c>
      <c r="B43" s="82">
        <f t="shared" si="3"/>
        <v>0</v>
      </c>
      <c r="C43" s="44">
        <v>1567.9543</v>
      </c>
      <c r="D43" s="44">
        <v>1567.9543</v>
      </c>
      <c r="E43" s="45">
        <f t="shared" si="4"/>
        <v>0</v>
      </c>
      <c r="F43" s="46">
        <f t="shared" si="5"/>
        <v>0</v>
      </c>
    </row>
    <row r="44" spans="1:6" ht="13.5" thickBot="1">
      <c r="A44" s="87" t="s">
        <v>31</v>
      </c>
      <c r="B44" s="83">
        <f>SUM(B34:B43)</f>
        <v>0</v>
      </c>
      <c r="C44" s="152" t="s">
        <v>23</v>
      </c>
      <c r="D44" s="153"/>
      <c r="E44" s="153"/>
      <c r="F44" s="32">
        <f>SUM(F34:F43)</f>
        <v>0</v>
      </c>
    </row>
    <row r="45" ht="13.5" thickBot="1"/>
    <row r="46" spans="1:6" ht="15.75" thickBot="1">
      <c r="A46" s="48" t="s">
        <v>52</v>
      </c>
      <c r="B46" s="49"/>
      <c r="C46" s="49"/>
      <c r="D46" s="49"/>
      <c r="E46" s="49"/>
      <c r="F46" s="50">
        <f>F29+F44</f>
        <v>121227.74952000006</v>
      </c>
    </row>
    <row r="49" ht="12.75">
      <c r="A49" s="47" t="str">
        <f>'Custo Ativos 6a. Parc Carr Ef '!A50</f>
        <v>Fonte: Diário Oficial da União - 30/10/2008 - páginas 43 e 44</v>
      </c>
    </row>
    <row r="51" ht="12.75">
      <c r="A51" t="s">
        <v>59</v>
      </c>
    </row>
    <row r="52" ht="12.75">
      <c r="A52" s="33" t="s">
        <v>61</v>
      </c>
    </row>
    <row r="54" ht="12.75">
      <c r="A54" t="s">
        <v>25</v>
      </c>
    </row>
    <row r="55" ht="12.75">
      <c r="A55" s="58" t="s">
        <v>60</v>
      </c>
    </row>
  </sheetData>
  <mergeCells count="9">
    <mergeCell ref="C29:E29"/>
    <mergeCell ref="C44:E44"/>
    <mergeCell ref="A16:F16"/>
    <mergeCell ref="A31:F31"/>
    <mergeCell ref="F1:F2"/>
    <mergeCell ref="A1:A3"/>
    <mergeCell ref="B1:C1"/>
    <mergeCell ref="D1:D2"/>
    <mergeCell ref="E1:E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66" r:id="rId1"/>
  <headerFooter alignWithMargins="0">
    <oddHeader>&amp;C&amp;F
&amp;A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="80" zoomScaleNormal="80" workbookViewId="0" topLeftCell="A1">
      <selection activeCell="F4" sqref="F4"/>
    </sheetView>
  </sheetViews>
  <sheetFormatPr defaultColWidth="9.140625" defaultRowHeight="12.75"/>
  <cols>
    <col min="1" max="1" width="13.00390625" style="0" customWidth="1"/>
    <col min="2" max="2" width="4.28125" style="0" bestFit="1" customWidth="1"/>
    <col min="3" max="3" width="6.57421875" style="0" bestFit="1" customWidth="1"/>
    <col min="4" max="4" width="12.28125" style="0" bestFit="1" customWidth="1"/>
    <col min="5" max="5" width="13.00390625" style="34" bestFit="1" customWidth="1"/>
    <col min="6" max="6" width="12.28125" style="34" bestFit="1" customWidth="1"/>
    <col min="7" max="7" width="15.7109375" style="0" bestFit="1" customWidth="1"/>
    <col min="8" max="8" width="15.8515625" style="0" bestFit="1" customWidth="1"/>
    <col min="9" max="9" width="11.421875" style="0" bestFit="1" customWidth="1"/>
    <col min="10" max="10" width="16.57421875" style="0" bestFit="1" customWidth="1"/>
  </cols>
  <sheetData>
    <row r="1" spans="1:10" ht="13.5" thickBot="1">
      <c r="A1" s="152" t="s">
        <v>4</v>
      </c>
      <c r="B1" s="153"/>
      <c r="C1" s="153"/>
      <c r="D1" s="153"/>
      <c r="E1" s="166"/>
      <c r="F1" s="152" t="s">
        <v>55</v>
      </c>
      <c r="G1" s="153"/>
      <c r="H1" s="153"/>
      <c r="I1" s="153"/>
      <c r="J1" s="166"/>
    </row>
    <row r="2" spans="1:10" ht="12.75">
      <c r="A2" s="88"/>
      <c r="B2" s="89"/>
      <c r="C2" s="90"/>
      <c r="D2" s="88" t="s">
        <v>5</v>
      </c>
      <c r="E2" s="91" t="s">
        <v>6</v>
      </c>
      <c r="F2" s="88" t="s">
        <v>5</v>
      </c>
      <c r="G2" s="88" t="s">
        <v>7</v>
      </c>
      <c r="H2" s="88" t="s">
        <v>7</v>
      </c>
      <c r="I2" s="68" t="s">
        <v>8</v>
      </c>
      <c r="J2" s="69" t="s">
        <v>9</v>
      </c>
    </row>
    <row r="3" spans="1:10" ht="15" thickBot="1">
      <c r="A3" s="21" t="s">
        <v>10</v>
      </c>
      <c r="B3" s="22" t="s">
        <v>11</v>
      </c>
      <c r="C3" s="23" t="s">
        <v>12</v>
      </c>
      <c r="D3" s="92"/>
      <c r="E3" s="93" t="s">
        <v>13</v>
      </c>
      <c r="F3" s="94">
        <v>75</v>
      </c>
      <c r="G3" s="95" t="s">
        <v>29</v>
      </c>
      <c r="H3" s="92" t="s">
        <v>57</v>
      </c>
      <c r="I3" s="70" t="s">
        <v>14</v>
      </c>
      <c r="J3" s="71"/>
    </row>
    <row r="4" spans="1:10" ht="13.5">
      <c r="A4" s="3"/>
      <c r="B4" s="4" t="s">
        <v>15</v>
      </c>
      <c r="C4" s="5">
        <v>15</v>
      </c>
      <c r="D4" s="6">
        <v>12565</v>
      </c>
      <c r="E4" s="7">
        <v>0.20128798679973728</v>
      </c>
      <c r="F4" s="6">
        <f aca="true" t="shared" si="0" ref="F4:F48">E4*$F$3</f>
        <v>15.096599009980295</v>
      </c>
      <c r="G4" s="8">
        <v>9588.96464</v>
      </c>
      <c r="H4" s="9">
        <v>10436.115</v>
      </c>
      <c r="I4" s="10">
        <f aca="true" t="shared" si="1" ref="I4:I48">H4-G4</f>
        <v>847.1503599999996</v>
      </c>
      <c r="J4" s="11">
        <f>I4*F4*2</f>
        <v>25578.17857216089</v>
      </c>
    </row>
    <row r="5" spans="1:10" ht="13.5">
      <c r="A5" s="12"/>
      <c r="B5" s="13" t="s">
        <v>15</v>
      </c>
      <c r="C5" s="14">
        <v>14</v>
      </c>
      <c r="D5" s="15">
        <v>51</v>
      </c>
      <c r="E5" s="16">
        <v>0.0008170065520721529</v>
      </c>
      <c r="F5" s="15">
        <f t="shared" si="0"/>
        <v>0.06127549140541146</v>
      </c>
      <c r="G5" s="17">
        <v>9303.107724660194</v>
      </c>
      <c r="H5" s="18">
        <v>10132.150485436894</v>
      </c>
      <c r="I5" s="19">
        <f t="shared" si="1"/>
        <v>829.0427607766997</v>
      </c>
      <c r="J5" s="20">
        <f aca="true" t="shared" si="2" ref="J5:J48">I5*F5*2</f>
        <v>101.6000051253825</v>
      </c>
    </row>
    <row r="6" spans="1:10" ht="13.5">
      <c r="A6" s="12"/>
      <c r="B6" s="13" t="s">
        <v>15</v>
      </c>
      <c r="C6" s="14">
        <v>13</v>
      </c>
      <c r="D6" s="15">
        <v>76</v>
      </c>
      <c r="E6" s="16">
        <v>0.0012174999599506593</v>
      </c>
      <c r="F6" s="15">
        <f t="shared" si="0"/>
        <v>0.09131249699629944</v>
      </c>
      <c r="G6" s="17">
        <v>9025.794406466208</v>
      </c>
      <c r="H6" s="18">
        <v>9837.039306249411</v>
      </c>
      <c r="I6" s="19">
        <f t="shared" si="1"/>
        <v>811.2448997832034</v>
      </c>
      <c r="J6" s="20">
        <f t="shared" si="2"/>
        <v>148.153594949434</v>
      </c>
    </row>
    <row r="7" spans="1:10" ht="13.5">
      <c r="A7" s="12"/>
      <c r="B7" s="13" t="s">
        <v>15</v>
      </c>
      <c r="C7" s="14">
        <v>12</v>
      </c>
      <c r="D7" s="15">
        <v>242</v>
      </c>
      <c r="E7" s="16">
        <v>0.003876776188263941</v>
      </c>
      <c r="F7" s="15">
        <f t="shared" si="0"/>
        <v>0.2907582141197956</v>
      </c>
      <c r="G7" s="17">
        <v>8756.76841520991</v>
      </c>
      <c r="H7" s="18">
        <v>9550.523598300399</v>
      </c>
      <c r="I7" s="19">
        <f t="shared" si="1"/>
        <v>793.7551830904886</v>
      </c>
      <c r="J7" s="20">
        <f t="shared" si="2"/>
        <v>461.5816789674436</v>
      </c>
    </row>
    <row r="8" spans="1:10" ht="13.5">
      <c r="A8" s="12"/>
      <c r="B8" s="13" t="s">
        <v>15</v>
      </c>
      <c r="C8" s="14">
        <v>11</v>
      </c>
      <c r="D8" s="15">
        <v>75</v>
      </c>
      <c r="E8" s="16">
        <v>0.001201480223635519</v>
      </c>
      <c r="F8" s="15">
        <f t="shared" si="0"/>
        <v>0.09011101677266392</v>
      </c>
      <c r="G8" s="17">
        <v>8495.78808894166</v>
      </c>
      <c r="H8" s="18">
        <v>9272.353008058639</v>
      </c>
      <c r="I8" s="19">
        <f t="shared" si="1"/>
        <v>776.5649191169796</v>
      </c>
      <c r="J8" s="20">
        <f t="shared" si="2"/>
        <v>139.9541089032251</v>
      </c>
    </row>
    <row r="9" spans="1:10" ht="13.5">
      <c r="A9" s="12"/>
      <c r="B9" s="13" t="s">
        <v>16</v>
      </c>
      <c r="C9" s="14">
        <v>10</v>
      </c>
      <c r="D9" s="15">
        <v>52</v>
      </c>
      <c r="E9" s="16">
        <v>0.0008330262883872932</v>
      </c>
      <c r="F9" s="15">
        <f t="shared" si="0"/>
        <v>0.06247697162904699</v>
      </c>
      <c r="G9" s="17">
        <v>8063.553865905072</v>
      </c>
      <c r="H9" s="18">
        <v>8772.330187378087</v>
      </c>
      <c r="I9" s="19">
        <f t="shared" si="1"/>
        <v>708.7763214730157</v>
      </c>
      <c r="J9" s="20">
        <f t="shared" si="2"/>
        <v>88.56439625601978</v>
      </c>
    </row>
    <row r="10" spans="1:10" ht="13.5">
      <c r="A10" s="12" t="s">
        <v>17</v>
      </c>
      <c r="B10" s="13" t="s">
        <v>16</v>
      </c>
      <c r="C10" s="14">
        <v>9</v>
      </c>
      <c r="D10" s="15">
        <v>85</v>
      </c>
      <c r="E10" s="16">
        <v>0.0013616775867869215</v>
      </c>
      <c r="F10" s="15">
        <f t="shared" si="0"/>
        <v>0.10212581900901911</v>
      </c>
      <c r="G10" s="17">
        <v>7823.151423985506</v>
      </c>
      <c r="H10" s="18">
        <v>8516.82542463892</v>
      </c>
      <c r="I10" s="19">
        <f t="shared" si="1"/>
        <v>693.6740006534146</v>
      </c>
      <c r="J10" s="20">
        <f t="shared" si="2"/>
        <v>141.68405088398566</v>
      </c>
    </row>
    <row r="11" spans="1:10" ht="13.5">
      <c r="A11" s="12" t="s">
        <v>18</v>
      </c>
      <c r="B11" s="13" t="s">
        <v>16</v>
      </c>
      <c r="C11" s="14">
        <v>8</v>
      </c>
      <c r="D11" s="15">
        <v>245</v>
      </c>
      <c r="E11" s="16">
        <v>0.0039248353972093615</v>
      </c>
      <c r="F11" s="15">
        <f t="shared" si="0"/>
        <v>0.2943626547907021</v>
      </c>
      <c r="G11" s="17">
        <v>7589.942410859714</v>
      </c>
      <c r="H11" s="18">
        <v>8268.762548193128</v>
      </c>
      <c r="I11" s="19">
        <f t="shared" si="1"/>
        <v>678.8201373334141</v>
      </c>
      <c r="J11" s="20">
        <f t="shared" si="2"/>
        <v>399.63859550170554</v>
      </c>
    </row>
    <row r="12" spans="1:10" ht="13.5">
      <c r="A12" s="12"/>
      <c r="B12" s="13" t="s">
        <v>16</v>
      </c>
      <c r="C12" s="14">
        <v>7</v>
      </c>
      <c r="D12" s="15">
        <v>343</v>
      </c>
      <c r="E12" s="16">
        <v>0.0054947695560931065</v>
      </c>
      <c r="F12" s="15">
        <f t="shared" si="0"/>
        <v>0.412107716706983</v>
      </c>
      <c r="G12" s="17">
        <v>7363.705487436617</v>
      </c>
      <c r="H12" s="18">
        <v>8027.924804070997</v>
      </c>
      <c r="I12" s="19">
        <f t="shared" si="1"/>
        <v>664.2193166343804</v>
      </c>
      <c r="J12" s="20">
        <f t="shared" si="2"/>
        <v>547.4598119417342</v>
      </c>
    </row>
    <row r="13" spans="1:10" ht="13.5">
      <c r="A13" s="12"/>
      <c r="B13" s="13" t="s">
        <v>16</v>
      </c>
      <c r="C13" s="14">
        <v>6</v>
      </c>
      <c r="D13" s="15">
        <v>213</v>
      </c>
      <c r="E13" s="16">
        <v>0.0034122038351248737</v>
      </c>
      <c r="F13" s="15">
        <f t="shared" si="0"/>
        <v>0.25591528763436555</v>
      </c>
      <c r="G13" s="17">
        <v>7144.230070520987</v>
      </c>
      <c r="H13" s="18">
        <v>7794.101751525239</v>
      </c>
      <c r="I13" s="19">
        <f t="shared" si="1"/>
        <v>649.8716810042515</v>
      </c>
      <c r="J13" s="20">
        <f t="shared" si="2"/>
        <v>332.62419633926334</v>
      </c>
    </row>
    <row r="14" spans="1:10" ht="13.5">
      <c r="A14" s="12"/>
      <c r="B14" s="13" t="s">
        <v>19</v>
      </c>
      <c r="C14" s="14">
        <v>5</v>
      </c>
      <c r="D14" s="15">
        <v>568</v>
      </c>
      <c r="E14" s="16">
        <v>0.009099210226999664</v>
      </c>
      <c r="F14" s="15">
        <f t="shared" si="0"/>
        <v>0.6824407670249748</v>
      </c>
      <c r="G14" s="17">
        <v>6780.801934911057</v>
      </c>
      <c r="H14" s="18">
        <v>7373.79541298509</v>
      </c>
      <c r="I14" s="19">
        <f t="shared" si="1"/>
        <v>592.9934780740323</v>
      </c>
      <c r="J14" s="20">
        <f t="shared" si="2"/>
        <v>809.3658480353004</v>
      </c>
    </row>
    <row r="15" spans="1:10" ht="13.5">
      <c r="A15" s="12"/>
      <c r="B15" s="13" t="s">
        <v>19</v>
      </c>
      <c r="C15" s="14">
        <v>4</v>
      </c>
      <c r="D15" s="15">
        <v>1581</v>
      </c>
      <c r="E15" s="16">
        <v>0.02532720311423674</v>
      </c>
      <c r="F15" s="15">
        <f t="shared" si="0"/>
        <v>1.8995402335677556</v>
      </c>
      <c r="G15" s="17">
        <v>6578.638078554424</v>
      </c>
      <c r="H15" s="18">
        <v>7159.024672801058</v>
      </c>
      <c r="I15" s="19">
        <f t="shared" si="1"/>
        <v>580.3865942466336</v>
      </c>
      <c r="J15" s="20">
        <f t="shared" si="2"/>
        <v>2204.9353735896893</v>
      </c>
    </row>
    <row r="16" spans="1:10" ht="13.5">
      <c r="A16" s="12"/>
      <c r="B16" s="13" t="s">
        <v>19</v>
      </c>
      <c r="C16" s="14">
        <v>3</v>
      </c>
      <c r="D16" s="15">
        <v>394</v>
      </c>
      <c r="E16" s="16">
        <v>0.00631177610816526</v>
      </c>
      <c r="F16" s="15">
        <f t="shared" si="0"/>
        <v>0.4733832081123945</v>
      </c>
      <c r="G16" s="17">
        <v>6382.516059179052</v>
      </c>
      <c r="H16" s="18">
        <v>6950.509391068988</v>
      </c>
      <c r="I16" s="19">
        <f t="shared" si="1"/>
        <v>567.9933318899366</v>
      </c>
      <c r="J16" s="20">
        <f t="shared" si="2"/>
        <v>537.7570112730124</v>
      </c>
    </row>
    <row r="17" spans="1:10" ht="13.5">
      <c r="A17" s="12"/>
      <c r="B17" s="13" t="s">
        <v>19</v>
      </c>
      <c r="C17" s="14">
        <v>2</v>
      </c>
      <c r="D17" s="15">
        <v>7</v>
      </c>
      <c r="E17" s="16">
        <v>0.00011213815420598177</v>
      </c>
      <c r="F17" s="15">
        <f t="shared" si="0"/>
        <v>0.008410361565448632</v>
      </c>
      <c r="G17" s="17">
        <v>6192.258965416556</v>
      </c>
      <c r="H17" s="18">
        <v>6748.067369969891</v>
      </c>
      <c r="I17" s="19">
        <f t="shared" si="1"/>
        <v>555.8084045533351</v>
      </c>
      <c r="J17" s="20">
        <f t="shared" si="2"/>
        <v>9.349099286817388</v>
      </c>
    </row>
    <row r="18" spans="1:10" ht="14.25" thickBot="1">
      <c r="A18" s="21"/>
      <c r="B18" s="22" t="s">
        <v>19</v>
      </c>
      <c r="C18" s="23">
        <v>1</v>
      </c>
      <c r="D18" s="24">
        <v>4586</v>
      </c>
      <c r="E18" s="25">
        <v>0.0734665107412332</v>
      </c>
      <c r="F18" s="24">
        <f t="shared" si="0"/>
        <v>5.50998830559249</v>
      </c>
      <c r="G18" s="26">
        <v>6007.691098074326</v>
      </c>
      <c r="H18" s="27">
        <v>6551.521718417371</v>
      </c>
      <c r="I18" s="28">
        <f t="shared" si="1"/>
        <v>543.8306203430448</v>
      </c>
      <c r="J18" s="29">
        <f t="shared" si="2"/>
        <v>5993.000716626571</v>
      </c>
    </row>
    <row r="19" spans="1:10" ht="13.5">
      <c r="A19" s="3"/>
      <c r="B19" s="4" t="s">
        <v>15</v>
      </c>
      <c r="C19" s="5">
        <v>15</v>
      </c>
      <c r="D19" s="6">
        <v>29425</v>
      </c>
      <c r="E19" s="7">
        <v>0.47138074107300193</v>
      </c>
      <c r="F19" s="6">
        <f t="shared" si="0"/>
        <v>35.353555580475145</v>
      </c>
      <c r="G19" s="8">
        <v>5828.634929780899</v>
      </c>
      <c r="H19" s="9">
        <v>6360.7006974925935</v>
      </c>
      <c r="I19" s="10">
        <f t="shared" si="1"/>
        <v>532.0657677116942</v>
      </c>
      <c r="J19" s="11">
        <f t="shared" si="2"/>
        <v>37620.83338252712</v>
      </c>
    </row>
    <row r="20" spans="1:10" ht="13.5">
      <c r="A20" s="12"/>
      <c r="B20" s="13" t="s">
        <v>15</v>
      </c>
      <c r="C20" s="14">
        <v>14</v>
      </c>
      <c r="D20" s="15">
        <v>43</v>
      </c>
      <c r="E20" s="16">
        <v>0.0006888486615510309</v>
      </c>
      <c r="F20" s="15">
        <f t="shared" si="0"/>
        <v>0.051663649616327315</v>
      </c>
      <c r="G20" s="17">
        <v>5654.937268136795</v>
      </c>
      <c r="H20" s="18">
        <v>6175.437570381158</v>
      </c>
      <c r="I20" s="19">
        <f t="shared" si="1"/>
        <v>520.5003022443634</v>
      </c>
      <c r="J20" s="20">
        <f t="shared" si="2"/>
        <v>53.781890480690514</v>
      </c>
    </row>
    <row r="21" spans="1:10" ht="13.5">
      <c r="A21" s="12"/>
      <c r="B21" s="13" t="s">
        <v>15</v>
      </c>
      <c r="C21" s="14">
        <v>13</v>
      </c>
      <c r="D21" s="15">
        <v>55</v>
      </c>
      <c r="E21" s="16">
        <v>0.000881085497332714</v>
      </c>
      <c r="F21" s="15">
        <f t="shared" si="0"/>
        <v>0.06608141229995354</v>
      </c>
      <c r="G21" s="17">
        <v>5486.431182268733</v>
      </c>
      <c r="H21" s="18">
        <v>5995.570456680736</v>
      </c>
      <c r="I21" s="19">
        <f t="shared" si="1"/>
        <v>509.13927441200303</v>
      </c>
      <c r="J21" s="20">
        <f t="shared" si="2"/>
        <v>67.28928462103751</v>
      </c>
    </row>
    <row r="22" spans="1:10" ht="13.5">
      <c r="A22" s="12"/>
      <c r="B22" s="13" t="s">
        <v>15</v>
      </c>
      <c r="C22" s="14">
        <v>12</v>
      </c>
      <c r="D22" s="15">
        <v>212</v>
      </c>
      <c r="E22" s="16">
        <v>0.0033961840988097334</v>
      </c>
      <c r="F22" s="15">
        <f t="shared" si="0"/>
        <v>0.25471380741073</v>
      </c>
      <c r="G22" s="17">
        <v>5322.956332688091</v>
      </c>
      <c r="H22" s="18">
        <v>5820.942190952171</v>
      </c>
      <c r="I22" s="19">
        <f t="shared" si="1"/>
        <v>497.98585826408</v>
      </c>
      <c r="J22" s="20">
        <f t="shared" si="2"/>
        <v>253.68774799028793</v>
      </c>
    </row>
    <row r="23" spans="1:10" ht="13.5">
      <c r="A23" s="12"/>
      <c r="B23" s="13" t="s">
        <v>15</v>
      </c>
      <c r="C23" s="14">
        <v>11</v>
      </c>
      <c r="D23" s="15">
        <v>551</v>
      </c>
      <c r="E23" s="16">
        <v>0.00882687470964228</v>
      </c>
      <c r="F23" s="15">
        <f t="shared" si="0"/>
        <v>0.662015603223171</v>
      </c>
      <c r="G23" s="17">
        <v>5164.370544357369</v>
      </c>
      <c r="H23" s="18">
        <v>5651.4001853904565</v>
      </c>
      <c r="I23" s="19">
        <f t="shared" si="1"/>
        <v>487.0296410330875</v>
      </c>
      <c r="J23" s="20">
        <f t="shared" si="2"/>
        <v>644.8424431921677</v>
      </c>
    </row>
    <row r="24" spans="1:10" ht="13.5">
      <c r="A24" s="12"/>
      <c r="B24" s="13" t="s">
        <v>16</v>
      </c>
      <c r="C24" s="14">
        <v>10</v>
      </c>
      <c r="D24" s="15">
        <v>603</v>
      </c>
      <c r="E24" s="16">
        <v>0.009659900998029573</v>
      </c>
      <c r="F24" s="15">
        <f t="shared" si="0"/>
        <v>0.724492574852218</v>
      </c>
      <c r="G24" s="17">
        <v>4901.386722987105</v>
      </c>
      <c r="H24" s="18">
        <v>5346.6416134252195</v>
      </c>
      <c r="I24" s="19">
        <f t="shared" si="1"/>
        <v>445.25489043811467</v>
      </c>
      <c r="J24" s="20">
        <f t="shared" si="2"/>
        <v>645.1677240781038</v>
      </c>
    </row>
    <row r="25" spans="1:10" ht="13.5">
      <c r="A25" s="12" t="s">
        <v>20</v>
      </c>
      <c r="B25" s="13" t="s">
        <v>16</v>
      </c>
      <c r="C25" s="14">
        <v>9</v>
      </c>
      <c r="D25" s="15">
        <v>115</v>
      </c>
      <c r="E25" s="16">
        <v>0.0018422696762411292</v>
      </c>
      <c r="F25" s="15">
        <f t="shared" si="0"/>
        <v>0.13817022571808468</v>
      </c>
      <c r="G25" s="17">
        <v>4755.3098875602955</v>
      </c>
      <c r="H25" s="18">
        <v>5190.914187791475</v>
      </c>
      <c r="I25" s="19">
        <f t="shared" si="1"/>
        <v>435.6043002311799</v>
      </c>
      <c r="J25" s="20">
        <f t="shared" si="2"/>
        <v>120.3750889734209</v>
      </c>
    </row>
    <row r="26" spans="1:10" ht="13.5">
      <c r="A26" s="12" t="s">
        <v>18</v>
      </c>
      <c r="B26" s="13" t="s">
        <v>16</v>
      </c>
      <c r="C26" s="14">
        <v>8</v>
      </c>
      <c r="D26" s="15">
        <v>76</v>
      </c>
      <c r="E26" s="16">
        <v>0.0012174999599506593</v>
      </c>
      <c r="F26" s="15">
        <f t="shared" si="0"/>
        <v>0.09131249699629944</v>
      </c>
      <c r="G26" s="17">
        <v>4613.60584967019</v>
      </c>
      <c r="H26" s="18">
        <v>5039.722512418908</v>
      </c>
      <c r="I26" s="19">
        <f t="shared" si="1"/>
        <v>426.1166627487182</v>
      </c>
      <c r="J26" s="20">
        <f t="shared" si="2"/>
        <v>77.81955297463095</v>
      </c>
    </row>
    <row r="27" spans="1:10" ht="13.5">
      <c r="A27" s="12"/>
      <c r="B27" s="13" t="s">
        <v>16</v>
      </c>
      <c r="C27" s="14">
        <v>7</v>
      </c>
      <c r="D27" s="15">
        <v>418</v>
      </c>
      <c r="E27" s="16">
        <v>0.006696249779728626</v>
      </c>
      <c r="F27" s="15">
        <f t="shared" si="0"/>
        <v>0.502218733479647</v>
      </c>
      <c r="G27" s="17">
        <v>4476.130860262319</v>
      </c>
      <c r="H27" s="18">
        <v>4892.93447807661</v>
      </c>
      <c r="I27" s="19">
        <f t="shared" si="1"/>
        <v>416.8036178142902</v>
      </c>
      <c r="J27" s="20">
        <f t="shared" si="2"/>
        <v>418.65317009685526</v>
      </c>
    </row>
    <row r="28" spans="1:10" ht="13.5">
      <c r="A28" s="12"/>
      <c r="B28" s="13" t="s">
        <v>16</v>
      </c>
      <c r="C28" s="14">
        <v>6</v>
      </c>
      <c r="D28" s="15">
        <v>145</v>
      </c>
      <c r="E28" s="16">
        <v>0.002322861765695337</v>
      </c>
      <c r="F28" s="15">
        <f t="shared" si="0"/>
        <v>0.17421463242715027</v>
      </c>
      <c r="G28" s="17">
        <v>4342.764606468271</v>
      </c>
      <c r="H28" s="18">
        <v>4750.421823375349</v>
      </c>
      <c r="I28" s="19">
        <f t="shared" si="1"/>
        <v>407.6572169070778</v>
      </c>
      <c r="J28" s="20">
        <f t="shared" si="2"/>
        <v>142.03970439948324</v>
      </c>
    </row>
    <row r="29" spans="1:10" ht="13.5">
      <c r="A29" s="12"/>
      <c r="B29" s="13" t="s">
        <v>19</v>
      </c>
      <c r="C29" s="14">
        <v>5</v>
      </c>
      <c r="D29" s="15">
        <v>602</v>
      </c>
      <c r="E29" s="16">
        <v>0.009643881261714431</v>
      </c>
      <c r="F29" s="15">
        <f t="shared" si="0"/>
        <v>0.7232910946285823</v>
      </c>
      <c r="G29" s="17">
        <v>4121.651712382471</v>
      </c>
      <c r="H29" s="18">
        <v>4494.249596381598</v>
      </c>
      <c r="I29" s="19">
        <f t="shared" si="1"/>
        <v>372.5978839991276</v>
      </c>
      <c r="J29" s="20">
        <f t="shared" si="2"/>
        <v>538.9934627480451</v>
      </c>
    </row>
    <row r="30" spans="1:10" ht="13.5">
      <c r="A30" s="12"/>
      <c r="B30" s="13" t="s">
        <v>19</v>
      </c>
      <c r="C30" s="14">
        <v>4</v>
      </c>
      <c r="D30" s="15">
        <v>1794</v>
      </c>
      <c r="E30" s="16">
        <v>0.028739406949361612</v>
      </c>
      <c r="F30" s="15">
        <f t="shared" si="0"/>
        <v>2.155455521202121</v>
      </c>
      <c r="G30" s="17">
        <v>3998.807916876185</v>
      </c>
      <c r="H30" s="18">
        <v>4363.34912270058</v>
      </c>
      <c r="I30" s="19">
        <f t="shared" si="1"/>
        <v>364.54120582439464</v>
      </c>
      <c r="J30" s="20">
        <f t="shared" si="2"/>
        <v>1571.5047095997404</v>
      </c>
    </row>
    <row r="31" spans="1:10" ht="13.5">
      <c r="A31" s="12"/>
      <c r="B31" s="13" t="s">
        <v>19</v>
      </c>
      <c r="C31" s="14">
        <v>3</v>
      </c>
      <c r="D31" s="15">
        <v>583</v>
      </c>
      <c r="E31" s="16">
        <v>0.009339506271726767</v>
      </c>
      <c r="F31" s="15">
        <f t="shared" si="0"/>
        <v>0.7004629703795076</v>
      </c>
      <c r="G31" s="17">
        <v>3879.6366132778494</v>
      </c>
      <c r="H31" s="18">
        <v>4236.261284175321</v>
      </c>
      <c r="I31" s="19">
        <f t="shared" si="1"/>
        <v>356.62467089747133</v>
      </c>
      <c r="J31" s="20">
        <f t="shared" si="2"/>
        <v>499.6047525749142</v>
      </c>
    </row>
    <row r="32" spans="1:10" ht="13.5">
      <c r="A32" s="12"/>
      <c r="B32" s="13" t="s">
        <v>19</v>
      </c>
      <c r="C32" s="14">
        <v>2</v>
      </c>
      <c r="D32" s="15">
        <v>100</v>
      </c>
      <c r="E32" s="16">
        <v>0.0016019736315140253</v>
      </c>
      <c r="F32" s="15">
        <f t="shared" si="0"/>
        <v>0.1201480223635519</v>
      </c>
      <c r="G32" s="17">
        <v>3764.0279725027667</v>
      </c>
      <c r="H32" s="18">
        <v>4112.875033179923</v>
      </c>
      <c r="I32" s="19">
        <f t="shared" si="1"/>
        <v>348.84706067715615</v>
      </c>
      <c r="J32" s="20">
        <f t="shared" si="2"/>
        <v>83.8265688953966</v>
      </c>
    </row>
    <row r="33" spans="1:10" ht="14.25" thickBot="1">
      <c r="A33" s="21"/>
      <c r="B33" s="22" t="s">
        <v>19</v>
      </c>
      <c r="C33" s="23">
        <v>1</v>
      </c>
      <c r="D33" s="24">
        <v>5336</v>
      </c>
      <c r="E33" s="25">
        <v>0.08548131297758839</v>
      </c>
      <c r="F33" s="24">
        <f t="shared" si="0"/>
        <v>6.411098473319129</v>
      </c>
      <c r="G33" s="26">
        <v>3651.8746839832684</v>
      </c>
      <c r="H33" s="27">
        <v>3993.082556485362</v>
      </c>
      <c r="I33" s="28">
        <f t="shared" si="1"/>
        <v>341.2078725020938</v>
      </c>
      <c r="J33" s="29">
        <f t="shared" si="2"/>
        <v>4375.034540965283</v>
      </c>
    </row>
    <row r="34" spans="1:10" ht="13.5">
      <c r="A34" s="3"/>
      <c r="B34" s="4" t="s">
        <v>15</v>
      </c>
      <c r="C34" s="5">
        <v>15</v>
      </c>
      <c r="D34" s="6">
        <v>807</v>
      </c>
      <c r="E34" s="7">
        <v>0.012927927206318184</v>
      </c>
      <c r="F34" s="6">
        <f t="shared" si="0"/>
        <v>0.9695945404738637</v>
      </c>
      <c r="G34" s="8">
        <v>3457.636446776669</v>
      </c>
      <c r="H34" s="9">
        <v>3767.0590155522286</v>
      </c>
      <c r="I34" s="10">
        <f t="shared" si="1"/>
        <v>309.42256877555974</v>
      </c>
      <c r="J34" s="11">
        <f t="shared" si="2"/>
        <v>600.0288667683627</v>
      </c>
    </row>
    <row r="35" spans="1:10" ht="13.5">
      <c r="A35" s="12"/>
      <c r="B35" s="13" t="s">
        <v>15</v>
      </c>
      <c r="C35" s="14">
        <v>14</v>
      </c>
      <c r="D35" s="15">
        <v>2</v>
      </c>
      <c r="E35" s="16">
        <v>3.20394726302805E-05</v>
      </c>
      <c r="F35" s="15">
        <f t="shared" si="0"/>
        <v>0.002402960447271038</v>
      </c>
      <c r="G35" s="17">
        <v>3313.6947724178644</v>
      </c>
      <c r="H35" s="18">
        <v>3604.841163207874</v>
      </c>
      <c r="I35" s="19">
        <f t="shared" si="1"/>
        <v>291.1463907900097</v>
      </c>
      <c r="J35" s="20">
        <f t="shared" si="2"/>
        <v>1.3992265228682204</v>
      </c>
    </row>
    <row r="36" spans="1:10" ht="13.5">
      <c r="A36" s="12"/>
      <c r="B36" s="13" t="s">
        <v>15</v>
      </c>
      <c r="C36" s="14">
        <v>13</v>
      </c>
      <c r="D36" s="15">
        <v>30</v>
      </c>
      <c r="E36" s="16">
        <v>0.00048059208945420756</v>
      </c>
      <c r="F36" s="15">
        <f t="shared" si="0"/>
        <v>0.036044406709065564</v>
      </c>
      <c r="G36" s="17">
        <v>3175.7852011654213</v>
      </c>
      <c r="H36" s="18">
        <v>3449.6087686199758</v>
      </c>
      <c r="I36" s="19">
        <f t="shared" si="1"/>
        <v>273.82356745455445</v>
      </c>
      <c r="J36" s="20">
        <f t="shared" si="2"/>
        <v>19.73961606371842</v>
      </c>
    </row>
    <row r="37" spans="1:10" ht="13.5">
      <c r="A37" s="12"/>
      <c r="B37" s="13" t="s">
        <v>15</v>
      </c>
      <c r="C37" s="14">
        <v>12</v>
      </c>
      <c r="D37" s="15">
        <v>13</v>
      </c>
      <c r="E37" s="16">
        <v>0.0002082565720968233</v>
      </c>
      <c r="F37" s="15">
        <f t="shared" si="0"/>
        <v>0.015619242907261747</v>
      </c>
      <c r="G37" s="17">
        <v>3043.653062933417</v>
      </c>
      <c r="H37" s="18">
        <v>3301.0610226028475</v>
      </c>
      <c r="I37" s="19">
        <f t="shared" si="1"/>
        <v>257.4079596694305</v>
      </c>
      <c r="J37" s="20">
        <f t="shared" si="2"/>
        <v>8.04103489667894</v>
      </c>
    </row>
    <row r="38" spans="1:10" ht="13.5">
      <c r="A38" s="12"/>
      <c r="B38" s="13" t="s">
        <v>15</v>
      </c>
      <c r="C38" s="14">
        <v>11</v>
      </c>
      <c r="D38" s="15">
        <v>19</v>
      </c>
      <c r="E38" s="16">
        <v>0.0003043749899876648</v>
      </c>
      <c r="F38" s="15">
        <f t="shared" si="0"/>
        <v>0.02282812424907486</v>
      </c>
      <c r="G38" s="17">
        <v>2917.0566940989643</v>
      </c>
      <c r="H38" s="18">
        <v>3158.9100694764093</v>
      </c>
      <c r="I38" s="19">
        <f t="shared" si="1"/>
        <v>241.853375377445</v>
      </c>
      <c r="J38" s="20">
        <f t="shared" si="2"/>
        <v>11.042117806348914</v>
      </c>
    </row>
    <row r="39" spans="1:10" ht="13.5">
      <c r="A39" s="12"/>
      <c r="B39" s="13" t="s">
        <v>16</v>
      </c>
      <c r="C39" s="14">
        <v>10</v>
      </c>
      <c r="D39" s="15">
        <v>5</v>
      </c>
      <c r="E39" s="16">
        <v>8.009868157570126E-05</v>
      </c>
      <c r="F39" s="15">
        <f t="shared" si="0"/>
        <v>0.006007401118177595</v>
      </c>
      <c r="G39" s="17">
        <v>2769.0356368012904</v>
      </c>
      <c r="H39" s="18">
        <v>2988.562033563301</v>
      </c>
      <c r="I39" s="19">
        <f t="shared" si="1"/>
        <v>219.5263967620108</v>
      </c>
      <c r="J39" s="20">
        <f t="shared" si="2"/>
        <v>2.637566242755204</v>
      </c>
    </row>
    <row r="40" spans="1:10" ht="13.5">
      <c r="A40" s="12" t="s">
        <v>21</v>
      </c>
      <c r="B40" s="13" t="s">
        <v>16</v>
      </c>
      <c r="C40" s="14">
        <v>9</v>
      </c>
      <c r="D40" s="15">
        <v>5</v>
      </c>
      <c r="E40" s="16">
        <v>8.009868157570126E-05</v>
      </c>
      <c r="F40" s="15">
        <f t="shared" si="0"/>
        <v>0.006007401118177595</v>
      </c>
      <c r="G40" s="17">
        <v>2653.9718229677424</v>
      </c>
      <c r="H40" s="18">
        <v>2859.8679747017236</v>
      </c>
      <c r="I40" s="19">
        <f t="shared" si="1"/>
        <v>205.89615173398124</v>
      </c>
      <c r="J40" s="20">
        <f t="shared" si="2"/>
        <v>2.4738015443103656</v>
      </c>
    </row>
    <row r="41" spans="1:10" ht="13.5">
      <c r="A41" s="12" t="s">
        <v>18</v>
      </c>
      <c r="B41" s="13" t="s">
        <v>16</v>
      </c>
      <c r="C41" s="14">
        <v>8</v>
      </c>
      <c r="D41" s="15">
        <v>9</v>
      </c>
      <c r="E41" s="16">
        <v>0.00014417762683626228</v>
      </c>
      <c r="F41" s="15">
        <f t="shared" si="0"/>
        <v>0.010813322012719671</v>
      </c>
      <c r="G41" s="17">
        <v>2543.7196625528636</v>
      </c>
      <c r="H41" s="18">
        <v>2736.7157652648075</v>
      </c>
      <c r="I41" s="19">
        <f t="shared" si="1"/>
        <v>192.99610271194388</v>
      </c>
      <c r="J41" s="20">
        <f t="shared" si="2"/>
        <v>4.173858011648338</v>
      </c>
    </row>
    <row r="42" spans="1:10" ht="13.5">
      <c r="A42" s="12"/>
      <c r="B42" s="13" t="s">
        <v>16</v>
      </c>
      <c r="C42" s="14">
        <v>7</v>
      </c>
      <c r="D42" s="15">
        <v>5</v>
      </c>
      <c r="E42" s="16">
        <v>8.009868157570126E-05</v>
      </c>
      <c r="F42" s="15">
        <f t="shared" si="0"/>
        <v>0.006007401118177595</v>
      </c>
      <c r="G42" s="17">
        <v>2438.0758112467597</v>
      </c>
      <c r="H42" s="18">
        <v>2618.866761018955</v>
      </c>
      <c r="I42" s="19">
        <f t="shared" si="1"/>
        <v>180.7909497721953</v>
      </c>
      <c r="J42" s="20">
        <f t="shared" si="2"/>
        <v>2.1721675076357507</v>
      </c>
    </row>
    <row r="43" spans="1:10" ht="13.5">
      <c r="A43" s="12"/>
      <c r="B43" s="13" t="s">
        <v>16</v>
      </c>
      <c r="C43" s="14">
        <v>6</v>
      </c>
      <c r="D43" s="15">
        <v>33</v>
      </c>
      <c r="E43" s="16">
        <v>0.0005286512983996283</v>
      </c>
      <c r="F43" s="15">
        <f t="shared" si="0"/>
        <v>0.039648847379972124</v>
      </c>
      <c r="G43" s="17">
        <v>2336.8566067433107</v>
      </c>
      <c r="H43" s="18">
        <v>2506.092594276512</v>
      </c>
      <c r="I43" s="19">
        <f t="shared" si="1"/>
        <v>169.2359875332013</v>
      </c>
      <c r="J43" s="20">
        <f t="shared" si="2"/>
        <v>13.420023681805526</v>
      </c>
    </row>
    <row r="44" spans="1:10" ht="13.5">
      <c r="A44" s="12"/>
      <c r="B44" s="13" t="s">
        <v>19</v>
      </c>
      <c r="C44" s="14">
        <v>5</v>
      </c>
      <c r="D44" s="15">
        <v>76</v>
      </c>
      <c r="E44" s="16">
        <v>0.0012174999599506593</v>
      </c>
      <c r="F44" s="15">
        <f t="shared" si="0"/>
        <v>0.09131249699629944</v>
      </c>
      <c r="G44" s="17">
        <v>2218.6654672689792</v>
      </c>
      <c r="H44" s="18">
        <v>2370.948528170778</v>
      </c>
      <c r="I44" s="19">
        <f t="shared" si="1"/>
        <v>152.28306090179876</v>
      </c>
      <c r="J44" s="20">
        <f t="shared" si="2"/>
        <v>27.810693082365567</v>
      </c>
    </row>
    <row r="45" spans="1:10" ht="13.5">
      <c r="A45" s="12"/>
      <c r="B45" s="13" t="s">
        <v>19</v>
      </c>
      <c r="C45" s="14">
        <v>4</v>
      </c>
      <c r="D45" s="15">
        <v>75</v>
      </c>
      <c r="E45" s="16">
        <v>0.001201480223635519</v>
      </c>
      <c r="F45" s="15">
        <f t="shared" si="0"/>
        <v>0.09011101677266392</v>
      </c>
      <c r="G45" s="17">
        <v>2126.643993941607</v>
      </c>
      <c r="H45" s="18">
        <v>2268.850266192132</v>
      </c>
      <c r="I45" s="19">
        <f t="shared" si="1"/>
        <v>142.20627225052522</v>
      </c>
      <c r="J45" s="20">
        <f t="shared" si="2"/>
        <v>25.62870356789018</v>
      </c>
    </row>
    <row r="46" spans="1:10" ht="13.5">
      <c r="A46" s="12"/>
      <c r="B46" s="13" t="s">
        <v>19</v>
      </c>
      <c r="C46" s="14">
        <v>3</v>
      </c>
      <c r="D46" s="15">
        <v>16</v>
      </c>
      <c r="E46" s="16">
        <v>0.000256315781042244</v>
      </c>
      <c r="F46" s="15">
        <f t="shared" si="0"/>
        <v>0.019223683578168303</v>
      </c>
      <c r="G46" s="17">
        <v>2038.463547695318</v>
      </c>
      <c r="H46" s="18">
        <v>2171.148580088165</v>
      </c>
      <c r="I46" s="19">
        <f t="shared" si="1"/>
        <v>132.685032392847</v>
      </c>
      <c r="J46" s="20">
        <f t="shared" si="2"/>
        <v>5.101390156558205</v>
      </c>
    </row>
    <row r="47" spans="1:10" ht="13.5">
      <c r="A47" s="12"/>
      <c r="B47" s="13" t="s">
        <v>19</v>
      </c>
      <c r="C47" s="14">
        <v>2</v>
      </c>
      <c r="D47" s="15">
        <v>0</v>
      </c>
      <c r="E47" s="16">
        <v>0</v>
      </c>
      <c r="F47" s="15">
        <f t="shared" si="0"/>
        <v>0</v>
      </c>
      <c r="G47" s="17">
        <v>1953.9679465026966</v>
      </c>
      <c r="H47" s="18">
        <v>2077.654143625038</v>
      </c>
      <c r="I47" s="19">
        <f t="shared" si="1"/>
        <v>123.68619712234158</v>
      </c>
      <c r="J47" s="20">
        <f t="shared" si="2"/>
        <v>0</v>
      </c>
    </row>
    <row r="48" spans="1:10" ht="14.25" thickBot="1">
      <c r="A48" s="21"/>
      <c r="B48" s="22" t="s">
        <v>19</v>
      </c>
      <c r="C48" s="23">
        <v>1</v>
      </c>
      <c r="D48" s="24">
        <v>187</v>
      </c>
      <c r="E48" s="25">
        <v>0.0029956906909312272</v>
      </c>
      <c r="F48" s="24">
        <f t="shared" si="0"/>
        <v>0.22467680181984204</v>
      </c>
      <c r="G48" s="26">
        <v>1873.0044366532984</v>
      </c>
      <c r="H48" s="27">
        <v>1988.1857833732429</v>
      </c>
      <c r="I48" s="28">
        <f t="shared" si="1"/>
        <v>115.18134671994449</v>
      </c>
      <c r="J48" s="29">
        <f t="shared" si="2"/>
        <v>51.75715322067896</v>
      </c>
    </row>
    <row r="49" spans="1:10" ht="13.5" thickBot="1">
      <c r="A49" s="149" t="s">
        <v>22</v>
      </c>
      <c r="B49" s="150"/>
      <c r="C49" s="151"/>
      <c r="D49" s="30">
        <f>SUM(D4:D48)</f>
        <v>62423</v>
      </c>
      <c r="E49" s="31"/>
      <c r="F49" s="30">
        <f>SUM(F4:F48)</f>
        <v>75.00000000000001</v>
      </c>
      <c r="G49" s="152" t="s">
        <v>23</v>
      </c>
      <c r="H49" s="153"/>
      <c r="I49" s="153"/>
      <c r="J49" s="32">
        <f>SUM(J4:J48)</f>
        <v>85382.7273030313</v>
      </c>
    </row>
    <row r="51" ht="12.75">
      <c r="A51" s="33" t="s">
        <v>97</v>
      </c>
    </row>
    <row r="52" ht="12.75">
      <c r="A52" s="33" t="s">
        <v>56</v>
      </c>
    </row>
    <row r="53" ht="12.75">
      <c r="A53" s="51"/>
    </row>
    <row r="54" ht="12.75">
      <c r="A54" s="33" t="s">
        <v>24</v>
      </c>
    </row>
    <row r="55" ht="12.75">
      <c r="A55" s="51"/>
    </row>
    <row r="56" ht="12.75">
      <c r="A56" s="51" t="s">
        <v>58</v>
      </c>
    </row>
  </sheetData>
  <mergeCells count="4">
    <mergeCell ref="A49:C49"/>
    <mergeCell ref="G49:I49"/>
    <mergeCell ref="A1:E1"/>
    <mergeCell ref="F1:J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9" r:id="rId1"/>
  <headerFooter alignWithMargins="0">
    <oddHeader>&amp;C&amp;F
&amp;A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140625" defaultRowHeight="12.75"/>
  <sheetData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95" r:id="rId2"/>
  <headerFooter alignWithMargins="0">
    <oddHeader>&amp;C&amp;F</oddHeader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140625" defaultRowHeight="12.75"/>
  <sheetData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95" r:id="rId2"/>
  <headerFooter alignWithMargins="0">
    <oddHeader>&amp;C&amp;F</oddHeader>
    <oddFooter>&amp;C&amp;P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140625" defaultRowHeight="12.75"/>
  <sheetData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95" r:id="rId2"/>
  <headerFooter alignWithMargins="0">
    <oddHeader>&amp;C&amp;F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Washington</dc:creator>
  <cp:keywords/>
  <dc:description/>
  <cp:lastModifiedBy>imprensa</cp:lastModifiedBy>
  <cp:lastPrinted>2008-10-06T16:25:03Z</cp:lastPrinted>
  <dcterms:created xsi:type="dcterms:W3CDTF">2007-05-07T19:48:24Z</dcterms:created>
  <dcterms:modified xsi:type="dcterms:W3CDTF">2008-12-11T17:50:11Z</dcterms:modified>
  <cp:category/>
  <cp:version/>
  <cp:contentType/>
  <cp:contentStatus/>
</cp:coreProperties>
</file>